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업무파일\"/>
    </mc:Choice>
  </mc:AlternateContent>
  <xr:revisionPtr revIDLastSave="0" documentId="13_ncr:1_{5728DF42-378B-425B-A057-A254F5B60F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형번" sheetId="2" r:id="rId1"/>
    <sheet name="Data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1" i="3" l="1"/>
  <c r="K81" i="3"/>
  <c r="N61" i="3"/>
  <c r="N51" i="3"/>
  <c r="P61" i="3"/>
  <c r="P51" i="3"/>
  <c r="N41" i="3"/>
  <c r="O61" i="3"/>
  <c r="O51" i="3"/>
  <c r="O41" i="3"/>
  <c r="H81" i="3"/>
  <c r="G71" i="3"/>
  <c r="L61" i="3"/>
  <c r="A41" i="3"/>
  <c r="B41" i="3"/>
  <c r="C41" i="3"/>
  <c r="D41" i="3"/>
  <c r="E41" i="3"/>
  <c r="F41" i="3"/>
  <c r="G41" i="3"/>
  <c r="J41" i="3"/>
  <c r="K41" i="3"/>
  <c r="L41" i="3"/>
  <c r="M41" i="3"/>
  <c r="A51" i="3"/>
  <c r="B51" i="3"/>
  <c r="C51" i="3"/>
  <c r="D51" i="3"/>
  <c r="E51" i="3"/>
  <c r="F51" i="3"/>
  <c r="G51" i="3"/>
  <c r="H51" i="3"/>
  <c r="I51" i="3"/>
  <c r="J51" i="3"/>
  <c r="K51" i="3"/>
  <c r="M51" i="3"/>
  <c r="A61" i="3"/>
  <c r="B61" i="3"/>
  <c r="C61" i="3"/>
  <c r="D61" i="3"/>
  <c r="E61" i="3"/>
  <c r="F61" i="3"/>
  <c r="G61" i="3"/>
  <c r="H61" i="3"/>
  <c r="I61" i="3"/>
  <c r="J61" i="3"/>
  <c r="K61" i="3"/>
  <c r="M61" i="3"/>
  <c r="A71" i="3"/>
  <c r="B71" i="3"/>
  <c r="C71" i="3"/>
  <c r="D71" i="3"/>
  <c r="E71" i="3"/>
  <c r="F71" i="3"/>
  <c r="H71" i="3"/>
  <c r="I71" i="3"/>
  <c r="J71" i="3"/>
  <c r="A81" i="3"/>
  <c r="B81" i="3"/>
  <c r="C81" i="3"/>
  <c r="D81" i="3"/>
  <c r="E81" i="3"/>
  <c r="F81" i="3"/>
  <c r="I81" i="3"/>
  <c r="J81" i="3"/>
  <c r="M81" i="3"/>
  <c r="H22" i="3"/>
  <c r="L51" i="3" s="1"/>
  <c r="L22" i="3"/>
  <c r="L23" i="3"/>
  <c r="G81" i="3" s="1"/>
  <c r="D14" i="3"/>
  <c r="F23" i="3"/>
  <c r="A82" i="3" l="1"/>
  <c r="B42" i="2" s="1"/>
  <c r="A72" i="3"/>
  <c r="B32" i="2" s="1"/>
  <c r="A62" i="3"/>
  <c r="B22" i="2" s="1"/>
  <c r="A42" i="3"/>
  <c r="B2" i="2" s="1"/>
  <c r="A52" i="3"/>
  <c r="B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Hewlett-Packard Company</author>
  </authors>
  <commentList>
    <comment ref="E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135 </t>
        </r>
        <r>
          <rPr>
            <b/>
            <sz val="9"/>
            <color indexed="81"/>
            <rFont val="돋움"/>
            <family val="3"/>
            <charset val="129"/>
          </rPr>
          <t>축</t>
        </r>
        <r>
          <rPr>
            <b/>
            <sz val="9"/>
            <color indexed="81"/>
            <rFont val="Tahoma"/>
            <family val="2"/>
          </rPr>
          <t xml:space="preserve"> BASE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<sst xmlns="http://schemas.openxmlformats.org/spreadsheetml/2006/main" count="517" uniqueCount="280">
  <si>
    <t>리니어 형번</t>
    <phoneticPr fontId="1" type="noConversion"/>
  </si>
  <si>
    <t>RLM135-M30-A50N-500-M1-S3</t>
    <phoneticPr fontId="1" type="noConversion"/>
  </si>
  <si>
    <t>R</t>
    <phoneticPr fontId="1" type="noConversion"/>
  </si>
  <si>
    <t>L</t>
    <phoneticPr fontId="1" type="noConversion"/>
  </si>
  <si>
    <t>M</t>
    <phoneticPr fontId="1" type="noConversion"/>
  </si>
  <si>
    <t>A</t>
    <phoneticPr fontId="1" type="noConversion"/>
  </si>
  <si>
    <t>50N</t>
    <phoneticPr fontId="1" type="noConversion"/>
  </si>
  <si>
    <t>M1</t>
    <phoneticPr fontId="1" type="noConversion"/>
  </si>
  <si>
    <t>S3</t>
    <phoneticPr fontId="1" type="noConversion"/>
  </si>
  <si>
    <t>R:루트원</t>
    <phoneticPr fontId="1" type="noConversion"/>
  </si>
  <si>
    <t>T:톱텍</t>
    <phoneticPr fontId="1" type="noConversion"/>
  </si>
  <si>
    <t>U:유닉스</t>
    <phoneticPr fontId="1" type="noConversion"/>
  </si>
  <si>
    <t>리니어</t>
    <phoneticPr fontId="1" type="noConversion"/>
  </si>
  <si>
    <t>모션</t>
    <phoneticPr fontId="1" type="noConversion"/>
  </si>
  <si>
    <t>베이스폭</t>
    <phoneticPr fontId="1" type="noConversion"/>
  </si>
  <si>
    <t>M:미쯔비시</t>
    <phoneticPr fontId="1" type="noConversion"/>
  </si>
  <si>
    <t>Y:야스까와</t>
    <phoneticPr fontId="1" type="noConversion"/>
  </si>
  <si>
    <t>30 : 300N</t>
    <phoneticPr fontId="1" type="noConversion"/>
  </si>
  <si>
    <t>60 : 600N</t>
    <phoneticPr fontId="1" type="noConversion"/>
  </si>
  <si>
    <t>90 : 900N</t>
    <phoneticPr fontId="1" type="noConversion"/>
  </si>
  <si>
    <t>120 : 1200N</t>
    <phoneticPr fontId="1" type="noConversion"/>
  </si>
  <si>
    <t>A : 앱솔루트</t>
    <phoneticPr fontId="1" type="noConversion"/>
  </si>
  <si>
    <t>I : 인크리멘탈</t>
    <phoneticPr fontId="1" type="noConversion"/>
  </si>
  <si>
    <t>1N : 1나노</t>
    <phoneticPr fontId="1" type="noConversion"/>
  </si>
  <si>
    <t>50N : 50나노</t>
    <phoneticPr fontId="1" type="noConversion"/>
  </si>
  <si>
    <t>1M : 1미크론</t>
    <phoneticPr fontId="1" type="noConversion"/>
  </si>
  <si>
    <t>500 : 500mm</t>
    <phoneticPr fontId="1" type="noConversion"/>
  </si>
  <si>
    <t>1000 : 1000mm</t>
    <phoneticPr fontId="1" type="noConversion"/>
  </si>
  <si>
    <t>1500 : 1500mm</t>
    <phoneticPr fontId="1" type="noConversion"/>
  </si>
  <si>
    <t>M1 : 슬라이더 1개</t>
    <phoneticPr fontId="1" type="noConversion"/>
  </si>
  <si>
    <t>M2 : 슬라이더 2개</t>
    <phoneticPr fontId="1" type="noConversion"/>
  </si>
  <si>
    <t>S3 : 센서 3개</t>
    <phoneticPr fontId="1" type="noConversion"/>
  </si>
  <si>
    <t>S7 : 센서 7개</t>
    <phoneticPr fontId="1" type="noConversion"/>
  </si>
  <si>
    <t>볼스크류 형번</t>
    <phoneticPr fontId="1" type="noConversion"/>
  </si>
  <si>
    <t>볼스크류</t>
    <phoneticPr fontId="1" type="noConversion"/>
  </si>
  <si>
    <t>200 : 200W</t>
    <phoneticPr fontId="1" type="noConversion"/>
  </si>
  <si>
    <t>RRM200-S-M200B-I-05-500-M1-S3-G3</t>
    <phoneticPr fontId="1" type="noConversion"/>
  </si>
  <si>
    <t>400 : 400W</t>
    <phoneticPr fontId="1" type="noConversion"/>
  </si>
  <si>
    <t>750 : 750W</t>
    <phoneticPr fontId="1" type="noConversion"/>
  </si>
  <si>
    <t>B</t>
    <phoneticPr fontId="1" type="noConversion"/>
  </si>
  <si>
    <t>B:브레이크 타입</t>
    <phoneticPr fontId="1" type="noConversion"/>
  </si>
  <si>
    <t>무기호 : 노말 타입</t>
    <phoneticPr fontId="1" type="noConversion"/>
  </si>
  <si>
    <t xml:space="preserve">I </t>
    <phoneticPr fontId="1" type="noConversion"/>
  </si>
  <si>
    <t>10 : 리드10</t>
    <phoneticPr fontId="1" type="noConversion"/>
  </si>
  <si>
    <t>05 : 리드05</t>
    <phoneticPr fontId="1" type="noConversion"/>
  </si>
  <si>
    <t>G3</t>
    <phoneticPr fontId="1" type="noConversion"/>
  </si>
  <si>
    <t>G3 : 감속비3</t>
    <phoneticPr fontId="1" type="noConversion"/>
  </si>
  <si>
    <t>G5 : 감속비5</t>
    <phoneticPr fontId="1" type="noConversion"/>
  </si>
  <si>
    <t>벨트 형번</t>
    <phoneticPr fontId="1" type="noConversion"/>
  </si>
  <si>
    <t>S</t>
    <phoneticPr fontId="1" type="noConversion"/>
  </si>
  <si>
    <t>PN:파나소닉</t>
    <phoneticPr fontId="1" type="noConversion"/>
  </si>
  <si>
    <t>S : 직렬타입</t>
    <phoneticPr fontId="1" type="noConversion"/>
  </si>
  <si>
    <t>M : 미쯔비시</t>
    <phoneticPr fontId="1" type="noConversion"/>
  </si>
  <si>
    <t>Y : 야스까와</t>
    <phoneticPr fontId="1" type="noConversion"/>
  </si>
  <si>
    <t>S : 세우</t>
    <phoneticPr fontId="1" type="noConversion"/>
  </si>
  <si>
    <t>PK : 파커</t>
    <phoneticPr fontId="1" type="noConversion"/>
  </si>
  <si>
    <t>LP : 좌병렬타입</t>
    <phoneticPr fontId="1" type="noConversion"/>
  </si>
  <si>
    <t>RP : 우병렬타입</t>
    <phoneticPr fontId="1" type="noConversion"/>
  </si>
  <si>
    <t>벨트</t>
    <phoneticPr fontId="1" type="noConversion"/>
  </si>
  <si>
    <t>1200 : 1200 mm/s</t>
    <phoneticPr fontId="1" type="noConversion"/>
  </si>
  <si>
    <t>2000 : 2000 mm/s</t>
    <phoneticPr fontId="1" type="noConversion"/>
  </si>
  <si>
    <t>5000 : 5000mm</t>
    <phoneticPr fontId="1" type="noConversion"/>
  </si>
  <si>
    <t>05M : 0.5미크론</t>
    <phoneticPr fontId="1" type="noConversion"/>
  </si>
  <si>
    <t>UVW</t>
    <phoneticPr fontId="1" type="noConversion"/>
  </si>
  <si>
    <t>Y</t>
    <phoneticPr fontId="1" type="noConversion"/>
  </si>
  <si>
    <t>Y:운택</t>
    <phoneticPr fontId="1" type="noConversion"/>
  </si>
  <si>
    <t>X</t>
    <phoneticPr fontId="1" type="noConversion"/>
  </si>
  <si>
    <t>Q</t>
    <phoneticPr fontId="1" type="noConversion"/>
  </si>
  <si>
    <t>X AXIS</t>
    <phoneticPr fontId="1" type="noConversion"/>
  </si>
  <si>
    <t>Y AXIS</t>
    <phoneticPr fontId="1" type="noConversion"/>
  </si>
  <si>
    <t>TH AXIS</t>
    <phoneticPr fontId="1" type="noConversion"/>
  </si>
  <si>
    <t>0601 : 6파이 1리드</t>
    <phoneticPr fontId="1" type="noConversion"/>
  </si>
  <si>
    <t>0802 : 8파이 2리드</t>
    <phoneticPr fontId="1" type="noConversion"/>
  </si>
  <si>
    <t>X10</t>
    <phoneticPr fontId="1" type="noConversion"/>
  </si>
  <si>
    <t>Y10</t>
    <phoneticPr fontId="1" type="noConversion"/>
  </si>
  <si>
    <t>Q5</t>
    <phoneticPr fontId="1" type="noConversion"/>
  </si>
  <si>
    <r>
      <t xml:space="preserve">TH STROKE[ </t>
    </r>
    <r>
      <rPr>
        <sz val="11"/>
        <color theme="1"/>
        <rFont val="맑은 고딕"/>
        <family val="3"/>
        <charset val="129"/>
      </rPr>
      <t>˚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</si>
  <si>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S9</t>
    <phoneticPr fontId="1" type="noConversion"/>
  </si>
  <si>
    <t>S9 : 센서 9개</t>
    <phoneticPr fontId="1" type="noConversion"/>
  </si>
  <si>
    <t>S12 : 센서 12개</t>
    <phoneticPr fontId="1" type="noConversion"/>
  </si>
  <si>
    <t>없을시 무기호</t>
    <phoneticPr fontId="1" type="noConversion"/>
  </si>
  <si>
    <t>ZW</t>
    <phoneticPr fontId="1" type="noConversion"/>
  </si>
  <si>
    <t>RZW200-M400-A-1505-20-S3</t>
    <phoneticPr fontId="1" type="noConversion"/>
  </si>
  <si>
    <t>Z WEDGE</t>
    <phoneticPr fontId="1" type="noConversion"/>
  </si>
  <si>
    <t>100 : 100W</t>
    <phoneticPr fontId="1" type="noConversion"/>
  </si>
  <si>
    <t>050 :  50W</t>
    <phoneticPr fontId="1" type="noConversion"/>
  </si>
  <si>
    <t>1505 : 15파이 5리드</t>
    <phoneticPr fontId="1" type="noConversion"/>
  </si>
  <si>
    <t xml:space="preserve">N : 날개 없는 베이스 </t>
    <phoneticPr fontId="1" type="noConversion"/>
  </si>
  <si>
    <t>N : 일반 슬라이더</t>
    <phoneticPr fontId="1" type="noConversion"/>
  </si>
  <si>
    <t>EX : 압출 어퍼커버</t>
    <phoneticPr fontId="1" type="noConversion"/>
  </si>
  <si>
    <t>F : 날개 있는 베이스</t>
    <phoneticPr fontId="1" type="noConversion"/>
  </si>
  <si>
    <t>D : 방진 슬라이더</t>
    <phoneticPr fontId="1" type="noConversion"/>
  </si>
  <si>
    <t>SE : 판금 어퍼커버</t>
    <phoneticPr fontId="1" type="noConversion"/>
  </si>
  <si>
    <t>PC : PC 어퍼커버</t>
    <phoneticPr fontId="1" type="noConversion"/>
  </si>
  <si>
    <t>ST : 스틸밴드 어퍼커버</t>
    <phoneticPr fontId="1" type="noConversion"/>
  </si>
  <si>
    <t>RLM135-FDEX-M30-A50N-1000-M1-S3</t>
  </si>
  <si>
    <t>→</t>
    <phoneticPr fontId="1" type="noConversion"/>
  </si>
  <si>
    <t>F</t>
    <phoneticPr fontId="1" type="noConversion"/>
  </si>
  <si>
    <t>D</t>
    <phoneticPr fontId="1" type="noConversion"/>
  </si>
  <si>
    <t>EX</t>
    <phoneticPr fontId="1" type="noConversion"/>
  </si>
  <si>
    <t>RRM200-NNEX-S-M200B-I-05-500-M1-S3-G3</t>
    <phoneticPr fontId="1" type="noConversion"/>
  </si>
  <si>
    <t>TP : 상병렬타입</t>
    <phoneticPr fontId="1" type="noConversion"/>
  </si>
  <si>
    <t>BP : 하병렬타입</t>
    <phoneticPr fontId="1" type="noConversion"/>
  </si>
  <si>
    <t>RBM200-RB-M400B-I-1200-5000-M1-S3-G3</t>
    <phoneticPr fontId="1" type="noConversion"/>
  </si>
  <si>
    <t>RBM200-NNST-RB-M400B-I-1200-5000-M1-S3-G3</t>
    <phoneticPr fontId="1" type="noConversion"/>
  </si>
  <si>
    <t>X STROKE [mm]</t>
    <phoneticPr fontId="1" type="noConversion"/>
  </si>
  <si>
    <t>Y STROKE [mm]</t>
    <phoneticPr fontId="1" type="noConversion"/>
  </si>
  <si>
    <t>YXYQ140-Y050-A-0601-X10-Y10-Q5-10-05-S9</t>
    <phoneticPr fontId="1" type="noConversion"/>
  </si>
  <si>
    <t>Z STROKE [mm]</t>
    <phoneticPr fontId="1" type="noConversion"/>
  </si>
  <si>
    <t>상판 기준</t>
    <phoneticPr fontId="1" type="noConversion"/>
  </si>
  <si>
    <t>(소수일시 정수)</t>
    <phoneticPr fontId="1" type="noConversion"/>
  </si>
  <si>
    <t>(직사각형 일 시 큰수)</t>
    <phoneticPr fontId="1" type="noConversion"/>
  </si>
  <si>
    <t>XYQ UNIT 사용시 XYQ</t>
    <phoneticPr fontId="1" type="noConversion"/>
  </si>
  <si>
    <t>XYQ</t>
    <phoneticPr fontId="1" type="noConversion"/>
  </si>
  <si>
    <t>UVW UNIT 사용하지 않는 조합 축</t>
    <phoneticPr fontId="1" type="noConversion"/>
  </si>
  <si>
    <t>UVW</t>
    <phoneticPr fontId="1" type="noConversion"/>
  </si>
  <si>
    <t>T</t>
    <phoneticPr fontId="1" type="noConversion"/>
  </si>
  <si>
    <t>YXYQ140-Y050-A-0601-X10-Y10-Q5-S9</t>
    <phoneticPr fontId="1" type="noConversion"/>
  </si>
  <si>
    <t>YUVW140-Y050-A-0601-X10-Y10-Q5-S9</t>
    <phoneticPr fontId="1" type="noConversion"/>
  </si>
  <si>
    <t>TUVW140-Y050-A-0601-X10-Y10-Q5-10-05-S9</t>
    <phoneticPr fontId="1" type="noConversion"/>
  </si>
  <si>
    <t>원에스티 UVW UNIT 사용하는 조합 축</t>
    <phoneticPr fontId="1" type="noConversion"/>
  </si>
  <si>
    <t>듀얼 모터일시 뒤에 D추가</t>
    <phoneticPr fontId="1" type="noConversion"/>
  </si>
  <si>
    <t>ex)M400BD</t>
    <phoneticPr fontId="1" type="noConversion"/>
  </si>
  <si>
    <t>상판 기준</t>
    <phoneticPr fontId="1" type="noConversion"/>
  </si>
  <si>
    <t>(소수일시 정수)</t>
    <phoneticPr fontId="1" type="noConversion"/>
  </si>
  <si>
    <t>(직사각형 일 시 큰수)</t>
    <phoneticPr fontId="1" type="noConversion"/>
  </si>
  <si>
    <t>RZW200-S-M400-A-1505-20-S3</t>
    <phoneticPr fontId="1" type="noConversion"/>
  </si>
  <si>
    <t>업체명</t>
    <phoneticPr fontId="1" type="noConversion"/>
  </si>
  <si>
    <t>모션타입</t>
    <phoneticPr fontId="1" type="noConversion"/>
  </si>
  <si>
    <t>엔코더</t>
    <phoneticPr fontId="1" type="noConversion"/>
  </si>
  <si>
    <t>스트로크</t>
    <phoneticPr fontId="1" type="noConversion"/>
  </si>
  <si>
    <t>센서 수량</t>
    <phoneticPr fontId="1" type="noConversion"/>
  </si>
  <si>
    <t>슬라이더 수량</t>
    <phoneticPr fontId="1" type="noConversion"/>
  </si>
  <si>
    <t>분해능</t>
    <phoneticPr fontId="1" type="noConversion"/>
  </si>
  <si>
    <t>업체명</t>
    <phoneticPr fontId="1" type="noConversion"/>
  </si>
  <si>
    <t>미쓰비시</t>
  </si>
  <si>
    <t>미쓰비시</t>
    <phoneticPr fontId="1" type="noConversion"/>
  </si>
  <si>
    <t>루트원플러스</t>
  </si>
  <si>
    <t>루트원플러스</t>
    <phoneticPr fontId="1" type="noConversion"/>
  </si>
  <si>
    <t>톱텍</t>
    <phoneticPr fontId="1" type="noConversion"/>
  </si>
  <si>
    <t>유닉스</t>
  </si>
  <si>
    <t>유닉스</t>
    <phoneticPr fontId="1" type="noConversion"/>
  </si>
  <si>
    <t>R</t>
    <phoneticPr fontId="1" type="noConversion"/>
  </si>
  <si>
    <t>T</t>
    <phoneticPr fontId="1" type="noConversion"/>
  </si>
  <si>
    <t>U</t>
    <phoneticPr fontId="1" type="noConversion"/>
  </si>
  <si>
    <t>윤텍</t>
    <phoneticPr fontId="1" type="noConversion"/>
  </si>
  <si>
    <t>Y</t>
    <phoneticPr fontId="1" type="noConversion"/>
  </si>
  <si>
    <t>리니어</t>
  </si>
  <si>
    <t>리니어</t>
    <phoneticPr fontId="1" type="noConversion"/>
  </si>
  <si>
    <t>볼스크류</t>
  </si>
  <si>
    <t>볼스크류</t>
    <phoneticPr fontId="1" type="noConversion"/>
  </si>
  <si>
    <t>LM</t>
    <phoneticPr fontId="1" type="noConversion"/>
  </si>
  <si>
    <t>RM</t>
    <phoneticPr fontId="1" type="noConversion"/>
  </si>
  <si>
    <t>날개유무</t>
    <phoneticPr fontId="1" type="noConversion"/>
  </si>
  <si>
    <t>F</t>
    <phoneticPr fontId="1" type="noConversion"/>
  </si>
  <si>
    <t>N</t>
    <phoneticPr fontId="1" type="noConversion"/>
  </si>
  <si>
    <t>O</t>
  </si>
  <si>
    <t>O</t>
    <phoneticPr fontId="1" type="noConversion"/>
  </si>
  <si>
    <t>X</t>
  </si>
  <si>
    <t>X</t>
    <phoneticPr fontId="1" type="noConversion"/>
  </si>
  <si>
    <t>슬라이더타입</t>
    <phoneticPr fontId="1" type="noConversion"/>
  </si>
  <si>
    <t>일반</t>
  </si>
  <si>
    <t>일반</t>
    <phoneticPr fontId="1" type="noConversion"/>
  </si>
  <si>
    <t>D</t>
    <phoneticPr fontId="1" type="noConversion"/>
  </si>
  <si>
    <t>B</t>
    <phoneticPr fontId="1" type="noConversion"/>
  </si>
  <si>
    <t>벨트</t>
  </si>
  <si>
    <t>벨트</t>
    <phoneticPr fontId="1" type="noConversion"/>
  </si>
  <si>
    <t>UVW</t>
    <phoneticPr fontId="1" type="noConversion"/>
  </si>
  <si>
    <t>XYQ</t>
    <phoneticPr fontId="1" type="noConversion"/>
  </si>
  <si>
    <t>ZW</t>
  </si>
  <si>
    <t>ZW</t>
    <phoneticPr fontId="1" type="noConversion"/>
  </si>
  <si>
    <t>방진</t>
  </si>
  <si>
    <t>방진</t>
    <phoneticPr fontId="1" type="noConversion"/>
  </si>
  <si>
    <t>압출</t>
  </si>
  <si>
    <t>압출</t>
    <phoneticPr fontId="1" type="noConversion"/>
  </si>
  <si>
    <t>커버타입</t>
    <phoneticPr fontId="1" type="noConversion"/>
  </si>
  <si>
    <t>판금</t>
    <phoneticPr fontId="1" type="noConversion"/>
  </si>
  <si>
    <t>PC</t>
  </si>
  <si>
    <t>PC</t>
    <phoneticPr fontId="1" type="noConversion"/>
  </si>
  <si>
    <t>스틸밴드</t>
  </si>
  <si>
    <t>스틸밴드</t>
    <phoneticPr fontId="1" type="noConversion"/>
  </si>
  <si>
    <t>EX</t>
    <phoneticPr fontId="1" type="noConversion"/>
  </si>
  <si>
    <t>SE</t>
    <phoneticPr fontId="1" type="noConversion"/>
  </si>
  <si>
    <t>ST</t>
    <phoneticPr fontId="1" type="noConversion"/>
  </si>
  <si>
    <t>모터브랜드</t>
    <phoneticPr fontId="1" type="noConversion"/>
  </si>
  <si>
    <t>야스카와</t>
  </si>
  <si>
    <t>야스카와</t>
    <phoneticPr fontId="1" type="noConversion"/>
  </si>
  <si>
    <t>세우</t>
    <phoneticPr fontId="1" type="noConversion"/>
  </si>
  <si>
    <t>파커</t>
    <phoneticPr fontId="1" type="noConversion"/>
  </si>
  <si>
    <t>M</t>
    <phoneticPr fontId="1" type="noConversion"/>
  </si>
  <si>
    <t>S</t>
    <phoneticPr fontId="1" type="noConversion"/>
  </si>
  <si>
    <t>PK</t>
    <phoneticPr fontId="1" type="noConversion"/>
  </si>
  <si>
    <t>추력</t>
    <phoneticPr fontId="1" type="noConversion"/>
  </si>
  <si>
    <t>형번</t>
    <phoneticPr fontId="1" type="noConversion"/>
  </si>
  <si>
    <t>엔코더</t>
    <phoneticPr fontId="1" type="noConversion"/>
  </si>
  <si>
    <t>앱솔루트</t>
  </si>
  <si>
    <t>앱솔루트</t>
    <phoneticPr fontId="1" type="noConversion"/>
  </si>
  <si>
    <t>인크리멘탈</t>
  </si>
  <si>
    <t>인크리멘탈</t>
    <phoneticPr fontId="1" type="noConversion"/>
  </si>
  <si>
    <t>A</t>
    <phoneticPr fontId="1" type="noConversion"/>
  </si>
  <si>
    <t>I</t>
    <phoneticPr fontId="1" type="noConversion"/>
  </si>
  <si>
    <t>분해능</t>
    <phoneticPr fontId="1" type="noConversion"/>
  </si>
  <si>
    <t>50N</t>
    <phoneticPr fontId="1" type="noConversion"/>
  </si>
  <si>
    <t>1N</t>
    <phoneticPr fontId="1" type="noConversion"/>
  </si>
  <si>
    <t>05M</t>
    <phoneticPr fontId="1" type="noConversion"/>
  </si>
  <si>
    <t>1M</t>
    <phoneticPr fontId="1" type="noConversion"/>
  </si>
  <si>
    <t>50나노</t>
  </si>
  <si>
    <t>50나노</t>
    <phoneticPr fontId="1" type="noConversion"/>
  </si>
  <si>
    <t>1나노</t>
    <phoneticPr fontId="1" type="noConversion"/>
  </si>
  <si>
    <t>리니어 형번</t>
    <phoneticPr fontId="1" type="noConversion"/>
  </si>
  <si>
    <t>슬라이더 타입</t>
    <phoneticPr fontId="1" type="noConversion"/>
  </si>
  <si>
    <t>커버 타입</t>
    <phoneticPr fontId="1" type="noConversion"/>
  </si>
  <si>
    <t>모터 브랜드</t>
    <phoneticPr fontId="1" type="noConversion"/>
  </si>
  <si>
    <t>추력</t>
    <phoneticPr fontId="1" type="noConversion"/>
  </si>
  <si>
    <t>리니어 모션 형번</t>
    <phoneticPr fontId="1" type="noConversion"/>
  </si>
  <si>
    <t>0.5미크론</t>
    <phoneticPr fontId="1" type="noConversion"/>
  </si>
  <si>
    <t>1미크론</t>
    <phoneticPr fontId="1" type="noConversion"/>
  </si>
  <si>
    <t>볼스크류 모션 형번</t>
    <phoneticPr fontId="1" type="noConversion"/>
  </si>
  <si>
    <t>볼스크류 형번</t>
    <phoneticPr fontId="1" type="noConversion"/>
  </si>
  <si>
    <t>직렬</t>
  </si>
  <si>
    <t>직렬</t>
    <phoneticPr fontId="1" type="noConversion"/>
  </si>
  <si>
    <t>좌병렬타입</t>
    <phoneticPr fontId="1" type="noConversion"/>
  </si>
  <si>
    <t>우병렬타입</t>
  </si>
  <si>
    <t>우병렬타입</t>
    <phoneticPr fontId="1" type="noConversion"/>
  </si>
  <si>
    <t>LP</t>
    <phoneticPr fontId="1" type="noConversion"/>
  </si>
  <si>
    <t>RP</t>
    <phoneticPr fontId="1" type="noConversion"/>
  </si>
  <si>
    <t>브레이크 타입</t>
    <phoneticPr fontId="1" type="noConversion"/>
  </si>
  <si>
    <t>브레이크</t>
  </si>
  <si>
    <t>브레이크</t>
    <phoneticPr fontId="1" type="noConversion"/>
  </si>
  <si>
    <t>노말</t>
    <phoneticPr fontId="1" type="noConversion"/>
  </si>
  <si>
    <t>리드</t>
    <phoneticPr fontId="1" type="noConversion"/>
  </si>
  <si>
    <t>리드05</t>
  </si>
  <si>
    <t>리드05</t>
    <phoneticPr fontId="1" type="noConversion"/>
  </si>
  <si>
    <t>리드10</t>
    <phoneticPr fontId="1" type="noConversion"/>
  </si>
  <si>
    <t>출력</t>
    <phoneticPr fontId="1" type="noConversion"/>
  </si>
  <si>
    <t>모터 출력</t>
    <phoneticPr fontId="1" type="noConversion"/>
  </si>
  <si>
    <t>베이스 날개 유/무</t>
    <phoneticPr fontId="1" type="noConversion"/>
  </si>
  <si>
    <t>브레이크</t>
    <phoneticPr fontId="1" type="noConversion"/>
  </si>
  <si>
    <t>감속비</t>
    <phoneticPr fontId="1" type="noConversion"/>
  </si>
  <si>
    <t>모터 체결타입</t>
    <phoneticPr fontId="1" type="noConversion"/>
  </si>
  <si>
    <t>모터 체결 타입</t>
    <phoneticPr fontId="1" type="noConversion"/>
  </si>
  <si>
    <t>파나소닉</t>
  </si>
  <si>
    <t>파나소닉</t>
    <phoneticPr fontId="1" type="noConversion"/>
  </si>
  <si>
    <t>PN</t>
    <phoneticPr fontId="1" type="noConversion"/>
  </si>
  <si>
    <t>상병렬타입</t>
  </si>
  <si>
    <t>상병렬타입</t>
    <phoneticPr fontId="1" type="noConversion"/>
  </si>
  <si>
    <t>하병렬타입</t>
    <phoneticPr fontId="1" type="noConversion"/>
  </si>
  <si>
    <t>TP</t>
    <phoneticPr fontId="1" type="noConversion"/>
  </si>
  <si>
    <t>BP</t>
    <phoneticPr fontId="1" type="noConversion"/>
  </si>
  <si>
    <t>BD</t>
    <phoneticPr fontId="1" type="noConversion"/>
  </si>
  <si>
    <t>노말듀얼</t>
  </si>
  <si>
    <t>노말듀얼</t>
    <phoneticPr fontId="1" type="noConversion"/>
  </si>
  <si>
    <t>브레이크 듀얼</t>
    <phoneticPr fontId="1" type="noConversion"/>
  </si>
  <si>
    <t>벨트 모션 형번</t>
    <phoneticPr fontId="1" type="noConversion"/>
  </si>
  <si>
    <t>벨트 형번</t>
    <phoneticPr fontId="1" type="noConversion"/>
  </si>
  <si>
    <t>BM</t>
    <phoneticPr fontId="1" type="noConversion"/>
  </si>
  <si>
    <t>속도</t>
    <phoneticPr fontId="1" type="noConversion"/>
  </si>
  <si>
    <t>속도</t>
    <phoneticPr fontId="1" type="noConversion"/>
  </si>
  <si>
    <t>UVW (XYQ) 모션 형번</t>
    <phoneticPr fontId="1" type="noConversion"/>
  </si>
  <si>
    <t>Q</t>
    <phoneticPr fontId="1" type="noConversion"/>
  </si>
  <si>
    <t>XY</t>
    <phoneticPr fontId="1" type="noConversion"/>
  </si>
  <si>
    <t>XQ</t>
    <phoneticPr fontId="1" type="noConversion"/>
  </si>
  <si>
    <t>YQ</t>
    <phoneticPr fontId="1" type="noConversion"/>
  </si>
  <si>
    <t>TH</t>
    <phoneticPr fontId="1" type="noConversion"/>
  </si>
  <si>
    <t>050</t>
    <phoneticPr fontId="1" type="noConversion"/>
  </si>
  <si>
    <t>UVW 형번</t>
    <phoneticPr fontId="1" type="noConversion"/>
  </si>
  <si>
    <t>없음</t>
    <phoneticPr fontId="1" type="noConversion"/>
  </si>
  <si>
    <t>볼스크류 리드</t>
    <phoneticPr fontId="1" type="noConversion"/>
  </si>
  <si>
    <t>볼스크류 리드</t>
    <phoneticPr fontId="1" type="noConversion"/>
  </si>
  <si>
    <t>6파이 1리드</t>
    <phoneticPr fontId="1" type="noConversion"/>
  </si>
  <si>
    <t>8파이 2리드</t>
  </si>
  <si>
    <t>8파이 2리드</t>
    <phoneticPr fontId="1" type="noConversion"/>
  </si>
  <si>
    <t>15파이 5리드</t>
  </si>
  <si>
    <t>15파이 5리드</t>
    <phoneticPr fontId="1" type="noConversion"/>
  </si>
  <si>
    <t>X스트로크</t>
    <phoneticPr fontId="1" type="noConversion"/>
  </si>
  <si>
    <t>Y스트로크</t>
    <phoneticPr fontId="1" type="noConversion"/>
  </si>
  <si>
    <t>Q스트로크</t>
    <phoneticPr fontId="1" type="noConversion"/>
  </si>
  <si>
    <t>ZW 모션 형번</t>
    <phoneticPr fontId="1" type="noConversion"/>
  </si>
  <si>
    <t>Z스트로크</t>
    <phoneticPr fontId="1" type="noConversion"/>
  </si>
  <si>
    <t>모션타입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</si>
</sst>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#,##0_);[Red]\(&quot;₩&quot;#,##0\)"/>
    <numFmt numFmtId="177" formatCode="#\ &quot;개&quot;"/>
    <numFmt numFmtId="178" formatCode="#&quot;(N)&quot;"/>
    <numFmt numFmtId="179" formatCode="#&quot;(W)&quot;"/>
    <numFmt numFmtId="180" formatCode="#&quot;(mm/s)&quot;"/>
    <numFmt numFmtId="181" formatCode="#&quot;(mm)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sz val="11"/>
      <color rgb="FFFFFF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0" fillId="4" borderId="6" xfId="0" applyFont="1" applyFill="1" applyBorder="1">
      <alignment vertical="center"/>
    </xf>
    <xf numFmtId="0" fontId="9" fillId="2" borderId="6" xfId="0" applyFont="1" applyFill="1" applyBorder="1">
      <alignment vertical="center"/>
    </xf>
    <xf numFmtId="179" fontId="9" fillId="2" borderId="17" xfId="0" applyNumberFormat="1" applyFont="1" applyFill="1" applyBorder="1" applyAlignment="1">
      <alignment horizontal="center" vertical="center"/>
    </xf>
    <xf numFmtId="179" fontId="9" fillId="2" borderId="6" xfId="0" applyNumberFormat="1" applyFont="1" applyFill="1" applyBorder="1">
      <alignment vertical="center"/>
    </xf>
    <xf numFmtId="0" fontId="10" fillId="4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78" fontId="9" fillId="2" borderId="17" xfId="0" applyNumberFormat="1" applyFont="1" applyFill="1" applyBorder="1" applyAlignment="1">
      <alignment horizontal="center" vertical="center"/>
    </xf>
    <xf numFmtId="180" fontId="9" fillId="2" borderId="17" xfId="0" applyNumberFormat="1" applyFont="1" applyFill="1" applyBorder="1" applyAlignment="1">
      <alignment horizontal="center" vertical="center"/>
    </xf>
    <xf numFmtId="181" fontId="9" fillId="2" borderId="17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>
      <alignment vertical="center"/>
    </xf>
    <xf numFmtId="0" fontId="0" fillId="0" borderId="18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tabSelected="1" workbookViewId="0">
      <selection activeCell="J6" sqref="J6"/>
    </sheetView>
  </sheetViews>
  <sheetFormatPr defaultRowHeight="16.5" x14ac:dyDescent="0.3"/>
  <cols>
    <col min="2" max="3" width="15.625" customWidth="1"/>
    <col min="4" max="5" width="12.625" customWidth="1"/>
    <col min="6" max="9" width="15.625" customWidth="1"/>
  </cols>
  <sheetData>
    <row r="1" spans="1:10" ht="17.25" thickBot="1" x14ac:dyDescent="0.35">
      <c r="A1" s="49" t="s">
        <v>214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ht="24.95" customHeight="1" thickTop="1" thickBot="1" x14ac:dyDescent="0.35">
      <c r="A2" s="22" t="s">
        <v>193</v>
      </c>
      <c r="B2" s="46" t="str">
        <f>Data!$A42</f>
        <v>RLM135-FDEX-M30-A50N-1000-M1-S3</v>
      </c>
      <c r="C2" s="47"/>
      <c r="D2" s="47"/>
      <c r="E2" s="47"/>
      <c r="F2" s="47"/>
      <c r="G2" s="47"/>
      <c r="H2" s="47"/>
      <c r="I2" s="47"/>
      <c r="J2" s="48"/>
    </row>
    <row r="3" spans="1:10" ht="18" thickTop="1" thickBot="1" x14ac:dyDescent="0.35">
      <c r="A3" s="23" t="s">
        <v>127</v>
      </c>
      <c r="B3" s="24" t="s">
        <v>137</v>
      </c>
      <c r="C3" s="23" t="s">
        <v>236</v>
      </c>
      <c r="D3" s="24" t="s">
        <v>156</v>
      </c>
      <c r="E3" s="23" t="s">
        <v>212</v>
      </c>
      <c r="F3" s="24" t="s">
        <v>135</v>
      </c>
      <c r="G3" s="23" t="s">
        <v>129</v>
      </c>
      <c r="H3" s="24" t="s">
        <v>195</v>
      </c>
      <c r="I3" s="23" t="s">
        <v>130</v>
      </c>
      <c r="J3" s="24">
        <v>1000</v>
      </c>
    </row>
    <row r="4" spans="1:10" ht="17.25" thickBot="1" x14ac:dyDescent="0.35">
      <c r="A4" s="23" t="s">
        <v>128</v>
      </c>
      <c r="B4" s="24" t="s">
        <v>147</v>
      </c>
      <c r="C4" s="23" t="s">
        <v>210</v>
      </c>
      <c r="D4" s="24" t="s">
        <v>171</v>
      </c>
      <c r="E4" s="23" t="s">
        <v>213</v>
      </c>
      <c r="F4" s="31">
        <v>300</v>
      </c>
      <c r="G4" s="23" t="s">
        <v>133</v>
      </c>
      <c r="H4" s="24" t="s">
        <v>206</v>
      </c>
      <c r="I4" s="23" t="s">
        <v>132</v>
      </c>
      <c r="J4" s="34">
        <v>1</v>
      </c>
    </row>
    <row r="5" spans="1:10" ht="17.25" thickBot="1" x14ac:dyDescent="0.35">
      <c r="A5" s="23" t="s">
        <v>14</v>
      </c>
      <c r="B5" s="33">
        <v>135</v>
      </c>
      <c r="C5" s="23" t="s">
        <v>211</v>
      </c>
      <c r="D5" s="24" t="s">
        <v>173</v>
      </c>
      <c r="E5" s="25"/>
      <c r="F5" s="26"/>
      <c r="G5" s="25"/>
      <c r="H5" s="26"/>
      <c r="I5" s="23" t="s">
        <v>131</v>
      </c>
      <c r="J5" s="34">
        <v>3</v>
      </c>
    </row>
    <row r="6" spans="1:10" x14ac:dyDescent="0.3">
      <c r="B6" s="18"/>
    </row>
    <row r="7" spans="1:10" x14ac:dyDescent="0.3">
      <c r="B7" s="18"/>
    </row>
    <row r="8" spans="1:10" x14ac:dyDescent="0.3">
      <c r="B8" s="18"/>
    </row>
    <row r="10" spans="1:10" ht="17.25" thickBot="1" x14ac:dyDescent="0.35"/>
    <row r="11" spans="1:10" ht="17.25" thickBot="1" x14ac:dyDescent="0.35">
      <c r="A11" s="49" t="s">
        <v>217</v>
      </c>
      <c r="B11" s="50"/>
      <c r="C11" s="50"/>
      <c r="D11" s="50"/>
      <c r="E11" s="50"/>
      <c r="F11" s="50"/>
      <c r="G11" s="50"/>
      <c r="H11" s="50"/>
      <c r="I11" s="50"/>
      <c r="J11" s="51"/>
    </row>
    <row r="12" spans="1:10" ht="24.95" customHeight="1" thickTop="1" thickBot="1" x14ac:dyDescent="0.35">
      <c r="A12" s="22" t="s">
        <v>193</v>
      </c>
      <c r="B12" s="46" t="str">
        <f>Data!$A52</f>
        <v>RRM200-NNST-S-Y200B-I-05-500-M2-S7-G3</v>
      </c>
      <c r="C12" s="47"/>
      <c r="D12" s="47"/>
      <c r="E12" s="47"/>
      <c r="F12" s="47"/>
      <c r="G12" s="47"/>
      <c r="H12" s="47"/>
      <c r="I12" s="47"/>
      <c r="J12" s="48"/>
    </row>
    <row r="13" spans="1:10" ht="18" thickTop="1" thickBot="1" x14ac:dyDescent="0.35">
      <c r="A13" s="23" t="s">
        <v>127</v>
      </c>
      <c r="B13" s="24" t="s">
        <v>137</v>
      </c>
      <c r="C13" s="23" t="s">
        <v>236</v>
      </c>
      <c r="D13" s="24" t="s">
        <v>158</v>
      </c>
      <c r="E13" s="23" t="s">
        <v>239</v>
      </c>
      <c r="F13" s="24" t="s">
        <v>219</v>
      </c>
      <c r="G13" s="23" t="s">
        <v>129</v>
      </c>
      <c r="H13" s="24" t="s">
        <v>197</v>
      </c>
      <c r="I13" s="23" t="s">
        <v>130</v>
      </c>
      <c r="J13" s="24">
        <v>500</v>
      </c>
    </row>
    <row r="14" spans="1:10" ht="17.25" thickBot="1" x14ac:dyDescent="0.35">
      <c r="A14" s="23" t="s">
        <v>128</v>
      </c>
      <c r="B14" s="24" t="s">
        <v>149</v>
      </c>
      <c r="C14" s="23" t="s">
        <v>210</v>
      </c>
      <c r="D14" s="24" t="s">
        <v>161</v>
      </c>
      <c r="E14" s="23" t="s">
        <v>212</v>
      </c>
      <c r="F14" s="27" t="s">
        <v>185</v>
      </c>
      <c r="G14" s="23" t="s">
        <v>133</v>
      </c>
      <c r="H14" s="24" t="s">
        <v>231</v>
      </c>
      <c r="I14" s="23" t="s">
        <v>132</v>
      </c>
      <c r="J14" s="34">
        <v>2</v>
      </c>
    </row>
    <row r="15" spans="1:10" ht="17.25" thickBot="1" x14ac:dyDescent="0.35">
      <c r="A15" s="23" t="s">
        <v>14</v>
      </c>
      <c r="B15" s="33">
        <v>200</v>
      </c>
      <c r="C15" s="23" t="s">
        <v>211</v>
      </c>
      <c r="D15" s="24" t="s">
        <v>179</v>
      </c>
      <c r="E15" s="29" t="s">
        <v>234</v>
      </c>
      <c r="F15" s="28">
        <v>200</v>
      </c>
      <c r="G15" s="29" t="s">
        <v>237</v>
      </c>
      <c r="H15" s="30" t="s">
        <v>227</v>
      </c>
      <c r="I15" s="23" t="s">
        <v>131</v>
      </c>
      <c r="J15" s="34">
        <v>7</v>
      </c>
    </row>
    <row r="16" spans="1:10" ht="17.25" thickBot="1" x14ac:dyDescent="0.35">
      <c r="I16" s="23" t="s">
        <v>238</v>
      </c>
      <c r="J16" s="24">
        <v>3</v>
      </c>
    </row>
    <row r="20" spans="1:10" ht="17.25" thickBot="1" x14ac:dyDescent="0.35"/>
    <row r="21" spans="1:10" ht="17.25" thickBot="1" x14ac:dyDescent="0.35">
      <c r="A21" s="49" t="s">
        <v>253</v>
      </c>
      <c r="B21" s="50"/>
      <c r="C21" s="50"/>
      <c r="D21" s="50"/>
      <c r="E21" s="50"/>
      <c r="F21" s="50"/>
      <c r="G21" s="50"/>
      <c r="H21" s="50"/>
      <c r="I21" s="50"/>
      <c r="J21" s="51"/>
    </row>
    <row r="22" spans="1:10" ht="24.95" customHeight="1" thickTop="1" thickBot="1" x14ac:dyDescent="0.35">
      <c r="A22" s="22" t="s">
        <v>193</v>
      </c>
      <c r="B22" s="46" t="str">
        <f>Data!$A62</f>
        <v>RBM200-FDPC-TP-Y400D-I-1200-2000-M1-S9-G3</v>
      </c>
      <c r="C22" s="47"/>
      <c r="D22" s="47"/>
      <c r="E22" s="47"/>
      <c r="F22" s="47"/>
      <c r="G22" s="47"/>
      <c r="H22" s="47"/>
      <c r="I22" s="47"/>
      <c r="J22" s="48"/>
    </row>
    <row r="23" spans="1:10" ht="18" thickTop="1" thickBot="1" x14ac:dyDescent="0.35">
      <c r="A23" s="23" t="s">
        <v>127</v>
      </c>
      <c r="B23" s="24" t="s">
        <v>137</v>
      </c>
      <c r="C23" s="23" t="s">
        <v>236</v>
      </c>
      <c r="D23" s="24" t="s">
        <v>156</v>
      </c>
      <c r="E23" s="23" t="s">
        <v>239</v>
      </c>
      <c r="F23" s="24" t="s">
        <v>244</v>
      </c>
      <c r="G23" s="23" t="s">
        <v>129</v>
      </c>
      <c r="H23" s="24" t="s">
        <v>197</v>
      </c>
      <c r="I23" s="23" t="s">
        <v>130</v>
      </c>
      <c r="J23" s="24">
        <v>2000</v>
      </c>
    </row>
    <row r="24" spans="1:10" ht="17.25" thickBot="1" x14ac:dyDescent="0.35">
      <c r="A24" s="23" t="s">
        <v>128</v>
      </c>
      <c r="B24" s="24" t="s">
        <v>165</v>
      </c>
      <c r="C24" s="23" t="s">
        <v>210</v>
      </c>
      <c r="D24" s="24" t="s">
        <v>171</v>
      </c>
      <c r="E24" s="23" t="s">
        <v>212</v>
      </c>
      <c r="F24" s="27" t="s">
        <v>185</v>
      </c>
      <c r="G24" s="23" t="s">
        <v>256</v>
      </c>
      <c r="H24" s="32">
        <v>1200</v>
      </c>
      <c r="I24" s="23" t="s">
        <v>132</v>
      </c>
      <c r="J24" s="34">
        <v>1</v>
      </c>
    </row>
    <row r="25" spans="1:10" ht="17.25" thickBot="1" x14ac:dyDescent="0.35">
      <c r="A25" s="23" t="s">
        <v>14</v>
      </c>
      <c r="B25" s="33">
        <v>200</v>
      </c>
      <c r="C25" s="23" t="s">
        <v>211</v>
      </c>
      <c r="D25" s="24" t="s">
        <v>177</v>
      </c>
      <c r="E25" s="29" t="s">
        <v>234</v>
      </c>
      <c r="F25" s="28">
        <v>400</v>
      </c>
      <c r="G25" s="29" t="s">
        <v>237</v>
      </c>
      <c r="H25" s="30" t="s">
        <v>250</v>
      </c>
      <c r="I25" s="23" t="s">
        <v>131</v>
      </c>
      <c r="J25" s="34">
        <v>9</v>
      </c>
    </row>
    <row r="26" spans="1:10" ht="17.25" thickBot="1" x14ac:dyDescent="0.35">
      <c r="I26" s="23" t="s">
        <v>238</v>
      </c>
      <c r="J26" s="24">
        <v>3</v>
      </c>
    </row>
    <row r="30" spans="1:10" ht="17.25" thickBot="1" x14ac:dyDescent="0.35"/>
    <row r="31" spans="1:10" ht="17.25" thickBot="1" x14ac:dyDescent="0.35">
      <c r="A31" s="49" t="s">
        <v>258</v>
      </c>
      <c r="B31" s="50"/>
      <c r="C31" s="50"/>
      <c r="D31" s="50"/>
      <c r="E31" s="50"/>
      <c r="F31" s="50"/>
      <c r="G31" s="50"/>
      <c r="H31" s="50"/>
      <c r="I31" s="50"/>
      <c r="J31" s="51"/>
    </row>
    <row r="32" spans="1:10" ht="24.95" customHeight="1" thickTop="1" thickBot="1" x14ac:dyDescent="0.35">
      <c r="A32" s="22" t="s">
        <v>193</v>
      </c>
      <c r="B32" s="46" t="str">
        <f>Data!$A72</f>
        <v>RLM140-PN100-I-1505-X5-Y5-Q10-S12</v>
      </c>
      <c r="C32" s="47"/>
      <c r="D32" s="47"/>
      <c r="E32" s="47"/>
      <c r="F32" s="47"/>
      <c r="G32" s="47"/>
      <c r="H32" s="47"/>
      <c r="I32" s="47"/>
      <c r="J32" s="48"/>
    </row>
    <row r="33" spans="1:10" ht="18" thickTop="1" thickBot="1" x14ac:dyDescent="0.35">
      <c r="A33" s="23" t="s">
        <v>127</v>
      </c>
      <c r="B33" s="24" t="s">
        <v>137</v>
      </c>
      <c r="C33" s="23" t="s">
        <v>212</v>
      </c>
      <c r="D33" s="27" t="s">
        <v>241</v>
      </c>
      <c r="E33" s="23" t="s">
        <v>129</v>
      </c>
      <c r="F33" s="24" t="s">
        <v>197</v>
      </c>
      <c r="G33" s="23" t="s">
        <v>274</v>
      </c>
      <c r="H33" s="33">
        <v>5</v>
      </c>
      <c r="I33" s="23" t="s">
        <v>131</v>
      </c>
      <c r="J33" s="34">
        <v>12</v>
      </c>
    </row>
    <row r="34" spans="1:10" ht="17.25" thickBot="1" x14ac:dyDescent="0.35">
      <c r="A34" s="23" t="s">
        <v>128</v>
      </c>
      <c r="B34" s="24" t="s">
        <v>147</v>
      </c>
      <c r="C34" s="29" t="s">
        <v>234</v>
      </c>
      <c r="D34" s="28">
        <v>100</v>
      </c>
      <c r="E34" s="23" t="s">
        <v>267</v>
      </c>
      <c r="F34" s="32" t="s">
        <v>272</v>
      </c>
      <c r="G34" s="23" t="s">
        <v>275</v>
      </c>
      <c r="H34" s="33">
        <v>5</v>
      </c>
      <c r="I34" s="23"/>
      <c r="J34" s="33"/>
    </row>
    <row r="35" spans="1:10" ht="17.25" thickBot="1" x14ac:dyDescent="0.35">
      <c r="A35" s="23" t="s">
        <v>14</v>
      </c>
      <c r="B35" s="33">
        <v>140</v>
      </c>
      <c r="C35" s="23"/>
      <c r="D35" s="34"/>
      <c r="E35" s="29"/>
      <c r="F35" s="28"/>
      <c r="G35" s="23" t="s">
        <v>276</v>
      </c>
      <c r="H35" s="33">
        <v>10</v>
      </c>
      <c r="I35" s="23"/>
      <c r="J35" s="33"/>
    </row>
    <row r="40" spans="1:10" ht="17.25" thickBot="1" x14ac:dyDescent="0.35"/>
    <row r="41" spans="1:10" ht="17.25" thickBot="1" x14ac:dyDescent="0.35">
      <c r="A41" s="49" t="s">
        <v>277</v>
      </c>
      <c r="B41" s="50"/>
      <c r="C41" s="50"/>
      <c r="D41" s="50"/>
      <c r="E41" s="50"/>
      <c r="F41" s="50"/>
      <c r="G41" s="50"/>
      <c r="H41" s="50"/>
      <c r="I41" s="50"/>
      <c r="J41" s="51"/>
    </row>
    <row r="42" spans="1:10" ht="24.95" customHeight="1" thickTop="1" thickBot="1" x14ac:dyDescent="0.35">
      <c r="A42" s="22" t="s">
        <v>193</v>
      </c>
      <c r="B42" s="46" t="str">
        <f>Data!$A82</f>
        <v>UZW200-RP-Y100-I-0802-15-S12</v>
      </c>
      <c r="C42" s="47"/>
      <c r="D42" s="47"/>
      <c r="E42" s="47"/>
      <c r="F42" s="47"/>
      <c r="G42" s="47"/>
      <c r="H42" s="47"/>
      <c r="I42" s="47"/>
      <c r="J42" s="48"/>
    </row>
    <row r="43" spans="1:10" ht="18" thickTop="1" thickBot="1" x14ac:dyDescent="0.35">
      <c r="A43" s="23" t="s">
        <v>127</v>
      </c>
      <c r="B43" s="24" t="s">
        <v>140</v>
      </c>
      <c r="C43" s="23" t="s">
        <v>212</v>
      </c>
      <c r="D43" s="27" t="s">
        <v>185</v>
      </c>
      <c r="E43" s="23" t="s">
        <v>129</v>
      </c>
      <c r="F43" s="24" t="s">
        <v>197</v>
      </c>
      <c r="G43" s="23" t="s">
        <v>278</v>
      </c>
      <c r="H43" s="33">
        <v>15</v>
      </c>
      <c r="I43" s="23" t="s">
        <v>131</v>
      </c>
      <c r="J43" s="34">
        <v>12</v>
      </c>
    </row>
    <row r="44" spans="1:10" ht="17.25" thickBot="1" x14ac:dyDescent="0.35">
      <c r="A44" s="23" t="s">
        <v>128</v>
      </c>
      <c r="B44" s="24" t="s">
        <v>169</v>
      </c>
      <c r="C44" s="29" t="s">
        <v>234</v>
      </c>
      <c r="D44" s="28">
        <v>100</v>
      </c>
      <c r="E44" s="23" t="s">
        <v>267</v>
      </c>
      <c r="F44" s="32" t="s">
        <v>270</v>
      </c>
      <c r="G44" s="23"/>
      <c r="H44" s="33"/>
      <c r="I44" s="23"/>
      <c r="J44" s="33"/>
    </row>
    <row r="45" spans="1:10" ht="17.25" thickBot="1" x14ac:dyDescent="0.35">
      <c r="A45" s="23" t="s">
        <v>14</v>
      </c>
      <c r="B45" s="33">
        <v>200</v>
      </c>
      <c r="C45" s="23" t="s">
        <v>239</v>
      </c>
      <c r="D45" s="24" t="s">
        <v>222</v>
      </c>
      <c r="E45" s="29"/>
      <c r="F45" s="28"/>
      <c r="G45" s="23"/>
      <c r="H45" s="33"/>
      <c r="I45" s="23"/>
      <c r="J45" s="33"/>
    </row>
  </sheetData>
  <dataConsolidate/>
  <mergeCells count="10">
    <mergeCell ref="A11:J11"/>
    <mergeCell ref="B12:J12"/>
    <mergeCell ref="A1:J1"/>
    <mergeCell ref="B2:J2"/>
    <mergeCell ref="B42:J42"/>
    <mergeCell ref="A31:J31"/>
    <mergeCell ref="B32:J32"/>
    <mergeCell ref="A41:J41"/>
    <mergeCell ref="A21:J21"/>
    <mergeCell ref="B22:J2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C87B6EA3-DBAA-41EB-80F0-6424B06654FF}">
          <x14:formula1>
            <xm:f>Data!$A$2:$A$5</xm:f>
          </x14:formula1>
          <xm:sqref>B3 B13 B23 B33 B43</xm:sqref>
        </x14:dataValidation>
        <x14:dataValidation type="list" allowBlank="1" showInputMessage="1" showErrorMessage="1" xr:uid="{639BD8FD-4521-4016-A010-BBBAD12F843B}">
          <x14:formula1>
            <xm:f>Data!$C$2:$C$13</xm:f>
          </x14:formula1>
          <xm:sqref>B4 B14 B24</xm:sqref>
        </x14:dataValidation>
        <x14:dataValidation type="list" allowBlank="1" showInputMessage="1" showErrorMessage="1" xr:uid="{67DB5286-AE31-487B-AC82-5F2D4598F6E7}">
          <x14:formula1>
            <xm:f>Data!$F$2:$F$3</xm:f>
          </x14:formula1>
          <xm:sqref>D3 D13 D23</xm:sqref>
        </x14:dataValidation>
        <x14:dataValidation type="list" allowBlank="1" showInputMessage="1" showErrorMessage="1" xr:uid="{EDF88904-BC67-4903-ACFD-8AA0B0CE909E}">
          <x14:formula1>
            <xm:f>Data!$H$2:$H$3</xm:f>
          </x14:formula1>
          <xm:sqref>D4 D14 D24</xm:sqref>
        </x14:dataValidation>
        <x14:dataValidation type="list" allowBlank="1" showInputMessage="1" showErrorMessage="1" xr:uid="{90BE3CAE-62EC-4411-868D-250CE74E4355}">
          <x14:formula1>
            <xm:f>Data!$J$2:$J$5</xm:f>
          </x14:formula1>
          <xm:sqref>D5 D15 D25</xm:sqref>
        </x14:dataValidation>
        <x14:dataValidation type="list" allowBlank="1" showInputMessage="1" showErrorMessage="1" xr:uid="{294471DC-3A87-47AC-A521-B2C7A96932A1}">
          <x14:formula1>
            <xm:f>Data!$L$2:$L$6</xm:f>
          </x14:formula1>
          <xm:sqref>F3 F14 F24 D33 D43</xm:sqref>
        </x14:dataValidation>
        <x14:dataValidation type="list" allowBlank="1" showInputMessage="1" showErrorMessage="1" xr:uid="{9BB114F3-5E3D-41CE-BF66-1F18148E1B15}">
          <x14:formula1>
            <xm:f>Data!$N$2:$N$5</xm:f>
          </x14:formula1>
          <xm:sqref>F4</xm:sqref>
        </x14:dataValidation>
        <x14:dataValidation type="list" allowBlank="1" showInputMessage="1" showErrorMessage="1" xr:uid="{160D67B0-47F7-4B1F-832E-35B9B9740692}">
          <x14:formula1>
            <xm:f>Data!$P$2:$P$3</xm:f>
          </x14:formula1>
          <xm:sqref>H3 H13 H23 F33 F43</xm:sqref>
        </x14:dataValidation>
        <x14:dataValidation type="list" allowBlank="1" showInputMessage="1" showErrorMessage="1" xr:uid="{C09439A2-2E12-4800-A454-AF4FD1188F08}">
          <x14:formula1>
            <xm:f>Data!$R$2:$R$5</xm:f>
          </x14:formula1>
          <xm:sqref>H4</xm:sqref>
        </x14:dataValidation>
        <x14:dataValidation type="list" allowBlank="1" showInputMessage="1" showErrorMessage="1" xr:uid="{E90C84C8-0528-4895-9EFB-B6F957412B90}">
          <x14:formula1>
            <xm:f>Data!$A$22:$A$26</xm:f>
          </x14:formula1>
          <xm:sqref>F13 F23 D45</xm:sqref>
        </x14:dataValidation>
        <x14:dataValidation type="list" allowBlank="1" showInputMessage="1" showErrorMessage="1" xr:uid="{0187476B-D0A9-4BCA-BFEF-95EE905E45C1}">
          <x14:formula1>
            <xm:f>Data!$E$22:$E$25</xm:f>
          </x14:formula1>
          <xm:sqref>H15 H25</xm:sqref>
        </x14:dataValidation>
        <x14:dataValidation type="list" allowBlank="1" showInputMessage="1" showErrorMessage="1" xr:uid="{33E0635E-8965-43E7-ABA3-C1540029857E}">
          <x14:formula1>
            <xm:f>Data!$G$22:$G$23</xm:f>
          </x14:formula1>
          <xm:sqref>H14</xm:sqref>
        </x14:dataValidation>
        <x14:dataValidation type="list" allowBlank="1" showInputMessage="1" showErrorMessage="1" xr:uid="{7589038A-1C79-4A71-A2CB-03C0D864F710}">
          <x14:formula1>
            <xm:f>Data!$C$22:$C$36</xm:f>
          </x14:formula1>
          <xm:sqref>F15</xm:sqref>
        </x14:dataValidation>
        <x14:dataValidation type="list" allowBlank="1" showInputMessage="1" showErrorMessage="1" xr:uid="{E5E81BCF-D6A7-405B-B0E0-6039072958EC}">
          <x14:formula1>
            <xm:f>Data!$C$22:$C$26</xm:f>
          </x14:formula1>
          <xm:sqref>F35 F25 D34 F45 D44</xm:sqref>
        </x14:dataValidation>
        <x14:dataValidation type="list" allowBlank="1" showInputMessage="1" showErrorMessage="1" xr:uid="{B746E0B9-8328-45EE-9C97-25EA49767FFA}">
          <x14:formula1>
            <xm:f>Data!$C$2:$C$14</xm:f>
          </x14:formula1>
          <xm:sqref>B34 B44</xm:sqref>
        </x14:dataValidation>
        <x14:dataValidation type="list" allowBlank="1" showInputMessage="1" showErrorMessage="1" xr:uid="{3EF48687-299B-4BDF-96E7-646711677E4D}">
          <x14:formula1>
            <xm:f>Data!$I$22:$I$23</xm:f>
          </x14:formula1>
          <xm:sqref>H24</xm:sqref>
        </x14:dataValidation>
        <x14:dataValidation type="list" allowBlank="1" showInputMessage="1" showErrorMessage="1" xr:uid="{9550891F-F664-406E-A0C5-50D6241DFBE7}">
          <x14:formula1>
            <xm:f>Data!$K$22:$K$24</xm:f>
          </x14:formula1>
          <xm:sqref>F34 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2"/>
  <sheetViews>
    <sheetView workbookViewId="0">
      <selection activeCell="E38" sqref="E38"/>
    </sheetView>
  </sheetViews>
  <sheetFormatPr defaultColWidth="5.625" defaultRowHeight="9.9499999999999993" customHeight="1" x14ac:dyDescent="0.3"/>
  <cols>
    <col min="1" max="2" width="5.625" style="18"/>
    <col min="8" max="8" width="5.625" customWidth="1"/>
    <col min="14" max="14" width="5.625" style="18"/>
    <col min="20" max="20" width="5.625" style="18"/>
  </cols>
  <sheetData>
    <row r="1" spans="1:20" ht="9.9499999999999993" customHeight="1" thickBot="1" x14ac:dyDescent="0.35">
      <c r="A1" s="52" t="s">
        <v>134</v>
      </c>
      <c r="B1" s="53"/>
      <c r="C1" s="52" t="s">
        <v>279</v>
      </c>
      <c r="D1" s="53"/>
      <c r="F1" s="52" t="s">
        <v>153</v>
      </c>
      <c r="G1" s="53"/>
      <c r="H1" s="52" t="s">
        <v>160</v>
      </c>
      <c r="I1" s="53"/>
      <c r="J1" s="52" t="s">
        <v>175</v>
      </c>
      <c r="K1" s="53"/>
      <c r="L1" s="52" t="s">
        <v>184</v>
      </c>
      <c r="M1" s="53"/>
      <c r="N1" s="52" t="s">
        <v>192</v>
      </c>
      <c r="O1" s="53"/>
      <c r="P1" s="52" t="s">
        <v>194</v>
      </c>
      <c r="Q1" s="53"/>
      <c r="R1" s="52" t="s">
        <v>201</v>
      </c>
      <c r="S1" s="53"/>
      <c r="T1"/>
    </row>
    <row r="2" spans="1:20" ht="9.9499999999999993" customHeight="1" x14ac:dyDescent="0.3">
      <c r="A2" s="44" t="s">
        <v>138</v>
      </c>
      <c r="B2" s="45" t="s">
        <v>142</v>
      </c>
      <c r="C2" s="44" t="s">
        <v>148</v>
      </c>
      <c r="D2" s="45" t="s">
        <v>151</v>
      </c>
      <c r="F2" s="44" t="s">
        <v>157</v>
      </c>
      <c r="G2" s="45" t="s">
        <v>154</v>
      </c>
      <c r="H2" s="44" t="s">
        <v>162</v>
      </c>
      <c r="I2" s="45" t="s">
        <v>155</v>
      </c>
      <c r="J2" s="44" t="s">
        <v>174</v>
      </c>
      <c r="K2" s="45" t="s">
        <v>181</v>
      </c>
      <c r="L2" s="44" t="s">
        <v>136</v>
      </c>
      <c r="M2" s="45" t="s">
        <v>189</v>
      </c>
      <c r="N2" s="44">
        <v>300</v>
      </c>
      <c r="O2" s="45">
        <v>30</v>
      </c>
      <c r="P2" s="44" t="s">
        <v>196</v>
      </c>
      <c r="Q2" s="45" t="s">
        <v>199</v>
      </c>
      <c r="R2" s="44" t="s">
        <v>207</v>
      </c>
      <c r="S2" s="45" t="s">
        <v>202</v>
      </c>
      <c r="T2"/>
    </row>
    <row r="3" spans="1:20" ht="9.9499999999999993" customHeight="1" x14ac:dyDescent="0.3">
      <c r="A3" s="19" t="s">
        <v>139</v>
      </c>
      <c r="B3" s="20" t="s">
        <v>143</v>
      </c>
      <c r="C3" s="19" t="s">
        <v>150</v>
      </c>
      <c r="D3" s="20" t="s">
        <v>152</v>
      </c>
      <c r="F3" s="19" t="s">
        <v>159</v>
      </c>
      <c r="G3" s="20" t="s">
        <v>155</v>
      </c>
      <c r="H3" s="19" t="s">
        <v>172</v>
      </c>
      <c r="I3" s="20" t="s">
        <v>163</v>
      </c>
      <c r="J3" s="19" t="s">
        <v>176</v>
      </c>
      <c r="K3" s="20" t="s">
        <v>182</v>
      </c>
      <c r="L3" s="19" t="s">
        <v>186</v>
      </c>
      <c r="M3" s="20" t="s">
        <v>146</v>
      </c>
      <c r="N3" s="19">
        <v>600</v>
      </c>
      <c r="O3" s="20">
        <v>60</v>
      </c>
      <c r="P3" s="19" t="s">
        <v>198</v>
      </c>
      <c r="Q3" s="20" t="s">
        <v>200</v>
      </c>
      <c r="R3" s="19" t="s">
        <v>208</v>
      </c>
      <c r="S3" s="20" t="s">
        <v>203</v>
      </c>
      <c r="T3"/>
    </row>
    <row r="4" spans="1:20" ht="9.9499999999999993" customHeight="1" x14ac:dyDescent="0.3">
      <c r="A4" s="19" t="s">
        <v>141</v>
      </c>
      <c r="B4" s="20" t="s">
        <v>144</v>
      </c>
      <c r="C4" s="19" t="s">
        <v>166</v>
      </c>
      <c r="D4" s="20" t="s">
        <v>255</v>
      </c>
      <c r="F4" s="19"/>
      <c r="G4" s="20"/>
      <c r="H4" s="19"/>
      <c r="I4" s="20"/>
      <c r="J4" s="19" t="s">
        <v>178</v>
      </c>
      <c r="K4" s="20" t="s">
        <v>178</v>
      </c>
      <c r="L4" s="19" t="s">
        <v>187</v>
      </c>
      <c r="M4" s="20" t="s">
        <v>190</v>
      </c>
      <c r="N4" s="19">
        <v>900</v>
      </c>
      <c r="O4" s="20">
        <v>90</v>
      </c>
      <c r="P4" s="19"/>
      <c r="Q4" s="20"/>
      <c r="R4" s="19" t="s">
        <v>215</v>
      </c>
      <c r="S4" s="20" t="s">
        <v>204</v>
      </c>
      <c r="T4"/>
    </row>
    <row r="5" spans="1:20" ht="9.9499999999999993" customHeight="1" x14ac:dyDescent="0.3">
      <c r="A5" s="19" t="s">
        <v>145</v>
      </c>
      <c r="B5" s="20" t="s">
        <v>146</v>
      </c>
      <c r="C5" s="19" t="s">
        <v>167</v>
      </c>
      <c r="D5" s="20" t="s">
        <v>167</v>
      </c>
      <c r="F5" s="19"/>
      <c r="G5" s="20"/>
      <c r="H5" s="19"/>
      <c r="I5" s="20"/>
      <c r="J5" s="19" t="s">
        <v>180</v>
      </c>
      <c r="K5" s="20" t="s">
        <v>183</v>
      </c>
      <c r="L5" s="19" t="s">
        <v>188</v>
      </c>
      <c r="M5" s="20" t="s">
        <v>191</v>
      </c>
      <c r="N5" s="19">
        <v>1200</v>
      </c>
      <c r="O5" s="20">
        <v>120</v>
      </c>
      <c r="P5" s="19"/>
      <c r="Q5" s="20"/>
      <c r="R5" s="19" t="s">
        <v>216</v>
      </c>
      <c r="S5" s="20" t="s">
        <v>205</v>
      </c>
      <c r="T5"/>
    </row>
    <row r="6" spans="1:20" ht="9.9499999999999993" customHeight="1" x14ac:dyDescent="0.3">
      <c r="A6" s="19"/>
      <c r="B6" s="20"/>
      <c r="C6" s="19" t="s">
        <v>168</v>
      </c>
      <c r="D6" s="20" t="s">
        <v>168</v>
      </c>
      <c r="F6" s="19"/>
      <c r="G6" s="20"/>
      <c r="H6" s="19"/>
      <c r="I6" s="20"/>
      <c r="J6" s="19"/>
      <c r="K6" s="20"/>
      <c r="L6" s="19" t="s">
        <v>242</v>
      </c>
      <c r="M6" s="20" t="s">
        <v>243</v>
      </c>
      <c r="N6" s="19"/>
      <c r="O6" s="20"/>
      <c r="P6" s="19"/>
      <c r="Q6" s="20"/>
      <c r="R6" s="19"/>
      <c r="S6" s="20"/>
      <c r="T6"/>
    </row>
    <row r="7" spans="1:20" ht="9.9499999999999993" customHeight="1" x14ac:dyDescent="0.3">
      <c r="A7" s="19"/>
      <c r="B7" s="20"/>
      <c r="C7" s="19" t="s">
        <v>170</v>
      </c>
      <c r="D7" s="20" t="s">
        <v>170</v>
      </c>
      <c r="F7" s="19"/>
      <c r="G7" s="20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/>
    </row>
    <row r="8" spans="1:20" ht="9.9499999999999993" customHeight="1" x14ac:dyDescent="0.3">
      <c r="A8" s="19"/>
      <c r="B8" s="20"/>
      <c r="C8" s="19" t="s">
        <v>159</v>
      </c>
      <c r="D8" s="20" t="s">
        <v>159</v>
      </c>
      <c r="F8" s="19"/>
      <c r="G8" s="20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20"/>
      <c r="T8"/>
    </row>
    <row r="9" spans="1:20" ht="9.9499999999999993" customHeight="1" x14ac:dyDescent="0.3">
      <c r="A9" s="19"/>
      <c r="B9" s="20"/>
      <c r="C9" s="19" t="s">
        <v>146</v>
      </c>
      <c r="D9" s="20" t="s">
        <v>146</v>
      </c>
      <c r="F9" s="19"/>
      <c r="G9" s="20"/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/>
    </row>
    <row r="10" spans="1:20" ht="9.9499999999999993" customHeight="1" x14ac:dyDescent="0.3">
      <c r="A10" s="19"/>
      <c r="B10" s="20"/>
      <c r="C10" s="19" t="s">
        <v>259</v>
      </c>
      <c r="D10" s="20" t="s">
        <v>263</v>
      </c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R10" s="19"/>
      <c r="S10" s="20"/>
      <c r="T10"/>
    </row>
    <row r="11" spans="1:20" ht="9.9499999999999993" customHeight="1" x14ac:dyDescent="0.3">
      <c r="A11" s="19"/>
      <c r="B11" s="20"/>
      <c r="C11" s="19" t="s">
        <v>260</v>
      </c>
      <c r="D11" s="20" t="s">
        <v>260</v>
      </c>
      <c r="F11" s="19"/>
      <c r="G11" s="20"/>
      <c r="H11" s="19"/>
      <c r="I11" s="20"/>
      <c r="J11" s="19"/>
      <c r="K11" s="20"/>
      <c r="L11" s="19"/>
      <c r="M11" s="20"/>
      <c r="N11" s="19"/>
      <c r="O11" s="20"/>
      <c r="P11" s="19"/>
      <c r="Q11" s="20"/>
      <c r="R11" s="19"/>
      <c r="S11" s="20"/>
      <c r="T11"/>
    </row>
    <row r="12" spans="1:20" ht="9.9499999999999993" customHeight="1" x14ac:dyDescent="0.3">
      <c r="A12" s="19"/>
      <c r="B12" s="20"/>
      <c r="C12" s="19" t="s">
        <v>261</v>
      </c>
      <c r="D12" s="20" t="s">
        <v>261</v>
      </c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/>
    </row>
    <row r="13" spans="1:20" ht="9.9499999999999993" customHeight="1" x14ac:dyDescent="0.3">
      <c r="A13" s="19"/>
      <c r="B13" s="20"/>
      <c r="C13" s="19" t="s">
        <v>262</v>
      </c>
      <c r="D13" s="20" t="s">
        <v>262</v>
      </c>
      <c r="F13" s="19"/>
      <c r="G13" s="20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/>
    </row>
    <row r="14" spans="1:20" ht="9.9499999999999993" customHeight="1" x14ac:dyDescent="0.3">
      <c r="A14" s="19"/>
      <c r="B14" s="20"/>
      <c r="C14" s="19" t="s">
        <v>266</v>
      </c>
      <c r="D14" s="20" t="str">
        <f>""</f>
        <v/>
      </c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/>
    </row>
    <row r="15" spans="1:20" ht="9.9499999999999993" customHeight="1" thickBot="1" x14ac:dyDescent="0.35">
      <c r="A15" s="21"/>
      <c r="B15" s="43"/>
      <c r="C15" s="21"/>
      <c r="D15" s="43"/>
      <c r="F15" s="21"/>
      <c r="G15" s="43"/>
      <c r="H15" s="21"/>
      <c r="I15" s="43"/>
      <c r="J15" s="21"/>
      <c r="K15" s="43"/>
      <c r="L15" s="21"/>
      <c r="M15" s="43"/>
      <c r="N15" s="21"/>
      <c r="O15" s="43"/>
      <c r="P15" s="21"/>
      <c r="Q15" s="43"/>
      <c r="R15" s="21"/>
      <c r="S15" s="43"/>
      <c r="T15"/>
    </row>
    <row r="16" spans="1:20" s="37" customFormat="1" ht="9.9499999999999993" customHeight="1" x14ac:dyDescent="0.3">
      <c r="A16" s="35"/>
      <c r="B16" s="35"/>
      <c r="C16" s="36"/>
      <c r="D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20" spans="1:20" ht="9.9499999999999993" customHeight="1" thickBot="1" x14ac:dyDescent="0.35"/>
    <row r="21" spans="1:20" ht="9.9499999999999993" customHeight="1" thickBot="1" x14ac:dyDescent="0.35">
      <c r="A21" s="52" t="s">
        <v>240</v>
      </c>
      <c r="B21" s="53"/>
      <c r="C21" s="52" t="s">
        <v>235</v>
      </c>
      <c r="D21" s="53"/>
      <c r="E21" s="52" t="s">
        <v>226</v>
      </c>
      <c r="F21" s="53"/>
      <c r="G21" s="52" t="s">
        <v>230</v>
      </c>
      <c r="H21" s="53"/>
      <c r="I21" s="52" t="s">
        <v>257</v>
      </c>
      <c r="J21" s="53"/>
      <c r="K21" s="52" t="s">
        <v>268</v>
      </c>
      <c r="L21" s="53"/>
      <c r="T21"/>
    </row>
    <row r="22" spans="1:20" ht="9.9499999999999993" customHeight="1" x14ac:dyDescent="0.3">
      <c r="A22" s="44" t="s">
        <v>220</v>
      </c>
      <c r="B22" s="45" t="s">
        <v>190</v>
      </c>
      <c r="C22" s="44">
        <v>50</v>
      </c>
      <c r="D22" s="45" t="s">
        <v>264</v>
      </c>
      <c r="E22" s="44" t="s">
        <v>228</v>
      </c>
      <c r="F22" s="45" t="s">
        <v>164</v>
      </c>
      <c r="G22" s="44" t="s">
        <v>232</v>
      </c>
      <c r="H22" s="45" t="str">
        <f>"05"</f>
        <v>05</v>
      </c>
      <c r="I22" s="44">
        <v>1200</v>
      </c>
      <c r="J22" s="45">
        <v>1200</v>
      </c>
      <c r="K22" s="44" t="s">
        <v>269</v>
      </c>
      <c r="L22" s="45" t="str">
        <f>"0601"</f>
        <v>0601</v>
      </c>
      <c r="T22"/>
    </row>
    <row r="23" spans="1:20" ht="9.9499999999999993" customHeight="1" x14ac:dyDescent="0.3">
      <c r="A23" s="19" t="s">
        <v>221</v>
      </c>
      <c r="B23" s="20" t="s">
        <v>224</v>
      </c>
      <c r="C23" s="19">
        <v>100</v>
      </c>
      <c r="D23" s="20">
        <v>100</v>
      </c>
      <c r="E23" s="19" t="s">
        <v>229</v>
      </c>
      <c r="F23" s="20" t="str">
        <f>""</f>
        <v/>
      </c>
      <c r="G23" s="19" t="s">
        <v>233</v>
      </c>
      <c r="H23" s="20">
        <v>10</v>
      </c>
      <c r="I23" s="19">
        <v>2000</v>
      </c>
      <c r="J23" s="20">
        <v>2000</v>
      </c>
      <c r="K23" s="19" t="s">
        <v>271</v>
      </c>
      <c r="L23" s="20" t="str">
        <f>"0802"</f>
        <v>0802</v>
      </c>
      <c r="T23"/>
    </row>
    <row r="24" spans="1:20" ht="9.9499999999999993" customHeight="1" x14ac:dyDescent="0.3">
      <c r="A24" s="19" t="s">
        <v>223</v>
      </c>
      <c r="B24" s="20" t="s">
        <v>225</v>
      </c>
      <c r="C24" s="19">
        <v>200</v>
      </c>
      <c r="D24" s="20">
        <v>200</v>
      </c>
      <c r="E24" s="19" t="s">
        <v>252</v>
      </c>
      <c r="F24" s="20" t="s">
        <v>249</v>
      </c>
      <c r="G24" s="19"/>
      <c r="H24" s="20"/>
      <c r="I24" s="19"/>
      <c r="J24" s="20"/>
      <c r="K24" s="19" t="s">
        <v>273</v>
      </c>
      <c r="L24" s="20">
        <v>1505</v>
      </c>
    </row>
    <row r="25" spans="1:20" ht="9.9499999999999993" customHeight="1" x14ac:dyDescent="0.3">
      <c r="A25" s="19" t="s">
        <v>245</v>
      </c>
      <c r="B25" s="20" t="s">
        <v>247</v>
      </c>
      <c r="C25" s="19">
        <v>400</v>
      </c>
      <c r="D25" s="20">
        <v>400</v>
      </c>
      <c r="E25" s="19" t="s">
        <v>251</v>
      </c>
      <c r="F25" s="20" t="s">
        <v>163</v>
      </c>
      <c r="G25" s="19"/>
      <c r="H25" s="20"/>
      <c r="I25" s="19"/>
      <c r="J25" s="20"/>
      <c r="K25" s="19"/>
      <c r="L25" s="20"/>
    </row>
    <row r="26" spans="1:20" ht="9.9499999999999993" customHeight="1" x14ac:dyDescent="0.3">
      <c r="A26" s="19" t="s">
        <v>246</v>
      </c>
      <c r="B26" s="20" t="s">
        <v>248</v>
      </c>
      <c r="C26" s="19">
        <v>750</v>
      </c>
      <c r="D26" s="20">
        <v>750</v>
      </c>
      <c r="E26" s="19"/>
      <c r="F26" s="20"/>
      <c r="G26" s="19"/>
      <c r="H26" s="20"/>
      <c r="I26" s="19"/>
      <c r="J26" s="20"/>
      <c r="K26" s="19"/>
      <c r="L26" s="20"/>
    </row>
    <row r="27" spans="1:20" ht="9.9499999999999993" customHeight="1" x14ac:dyDescent="0.3">
      <c r="A27" s="19"/>
      <c r="B27" s="20"/>
      <c r="C27" s="19"/>
      <c r="D27" s="20"/>
      <c r="E27" s="19"/>
      <c r="F27" s="20"/>
      <c r="G27" s="19"/>
      <c r="H27" s="20"/>
      <c r="I27" s="19"/>
      <c r="J27" s="20"/>
      <c r="K27" s="19"/>
      <c r="L27" s="20"/>
    </row>
    <row r="28" spans="1:20" ht="9.9499999999999993" customHeight="1" x14ac:dyDescent="0.3">
      <c r="A28" s="19"/>
      <c r="B28" s="20"/>
      <c r="C28" s="19"/>
      <c r="D28" s="20"/>
      <c r="E28" s="19"/>
      <c r="F28" s="20"/>
      <c r="G28" s="19"/>
      <c r="H28" s="20"/>
      <c r="I28" s="19"/>
      <c r="J28" s="20"/>
      <c r="K28" s="19"/>
      <c r="L28" s="20"/>
    </row>
    <row r="29" spans="1:20" ht="9.9499999999999993" customHeight="1" x14ac:dyDescent="0.3">
      <c r="A29" s="19"/>
      <c r="B29" s="20"/>
      <c r="C29" s="19"/>
      <c r="D29" s="20"/>
      <c r="E29" s="19"/>
      <c r="F29" s="20"/>
      <c r="G29" s="19"/>
      <c r="H29" s="20"/>
      <c r="I29" s="19"/>
      <c r="J29" s="20"/>
      <c r="K29" s="19"/>
      <c r="L29" s="20"/>
    </row>
    <row r="30" spans="1:20" ht="9.9499999999999993" customHeight="1" x14ac:dyDescent="0.3">
      <c r="A30" s="19"/>
      <c r="B30" s="20"/>
      <c r="C30" s="19"/>
      <c r="D30" s="20"/>
      <c r="E30" s="19"/>
      <c r="F30" s="20"/>
      <c r="G30" s="19"/>
      <c r="H30" s="20"/>
      <c r="I30" s="19"/>
      <c r="J30" s="20"/>
      <c r="K30" s="19"/>
      <c r="L30" s="20"/>
    </row>
    <row r="31" spans="1:20" ht="9.9499999999999993" customHeight="1" x14ac:dyDescent="0.3">
      <c r="A31" s="19"/>
      <c r="B31" s="20"/>
      <c r="C31" s="19"/>
      <c r="D31" s="20"/>
      <c r="E31" s="19"/>
      <c r="F31" s="20"/>
      <c r="G31" s="19"/>
      <c r="H31" s="20"/>
      <c r="I31" s="19"/>
      <c r="J31" s="20"/>
      <c r="K31" s="19"/>
      <c r="L31" s="20"/>
    </row>
    <row r="32" spans="1:20" ht="9.9499999999999993" customHeight="1" x14ac:dyDescent="0.3">
      <c r="A32" s="19"/>
      <c r="B32" s="20"/>
      <c r="C32" s="19"/>
      <c r="D32" s="20"/>
      <c r="E32" s="19"/>
      <c r="F32" s="20"/>
      <c r="G32" s="19"/>
      <c r="H32" s="20"/>
      <c r="I32" s="19"/>
      <c r="J32" s="20"/>
      <c r="K32" s="19"/>
      <c r="L32" s="20"/>
    </row>
    <row r="33" spans="1:20" ht="9.9499999999999993" customHeight="1" x14ac:dyDescent="0.3">
      <c r="A33" s="19"/>
      <c r="B33" s="20"/>
      <c r="C33" s="19"/>
      <c r="D33" s="20"/>
      <c r="E33" s="19"/>
      <c r="F33" s="20"/>
      <c r="G33" s="19"/>
      <c r="H33" s="20"/>
      <c r="I33" s="19"/>
      <c r="J33" s="20"/>
      <c r="K33" s="19"/>
      <c r="L33" s="20"/>
    </row>
    <row r="34" spans="1:20" ht="9.9499999999999993" customHeight="1" x14ac:dyDescent="0.3">
      <c r="A34" s="19"/>
      <c r="B34" s="20"/>
      <c r="C34" s="19"/>
      <c r="D34" s="20"/>
      <c r="E34" s="19"/>
      <c r="F34" s="20"/>
      <c r="G34" s="19"/>
      <c r="H34" s="20"/>
      <c r="I34" s="19"/>
      <c r="J34" s="20"/>
      <c r="K34" s="19"/>
      <c r="L34" s="20"/>
    </row>
    <row r="35" spans="1:20" ht="9.9499999999999993" customHeight="1" thickBot="1" x14ac:dyDescent="0.35">
      <c r="A35" s="21"/>
      <c r="B35" s="43"/>
      <c r="C35" s="21"/>
      <c r="D35" s="43"/>
      <c r="E35" s="21"/>
      <c r="F35" s="43"/>
      <c r="G35" s="21"/>
      <c r="H35" s="43"/>
      <c r="I35" s="21"/>
      <c r="J35" s="43"/>
      <c r="K35" s="21"/>
      <c r="L35" s="43"/>
    </row>
    <row r="36" spans="1:20" s="37" customFormat="1" ht="9.9499999999999993" customHeight="1" x14ac:dyDescent="0.3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N36" s="35"/>
      <c r="T36" s="35"/>
    </row>
    <row r="39" spans="1:20" ht="9.9499999999999993" customHeight="1" thickBot="1" x14ac:dyDescent="0.35"/>
    <row r="40" spans="1:20" ht="9.9499999999999993" customHeight="1" x14ac:dyDescent="0.3">
      <c r="A40" s="38"/>
      <c r="B40" s="56" t="s">
        <v>209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41"/>
    </row>
    <row r="41" spans="1:20" ht="9.9499999999999993" customHeight="1" x14ac:dyDescent="0.3">
      <c r="A41" s="39" t="str">
        <f>VLOOKUP(형번!$B3,Data!$A$2:$B$16,2,0)</f>
        <v>R</v>
      </c>
      <c r="B41" s="37" t="str">
        <f>VLOOKUP(형번!$B$4,Data!$C$2:$D$16,2,0)</f>
        <v>LM</v>
      </c>
      <c r="C41" s="37">
        <f>형번!$B$5</f>
        <v>135</v>
      </c>
      <c r="D41" s="37" t="str">
        <f>VLOOKUP(형번!$D$3,Data!$F$2:$G$16,2,0)</f>
        <v>F</v>
      </c>
      <c r="E41" s="37" t="str">
        <f>VLOOKUP(형번!$D$4,Data!$H$2:$I$16,2,0)</f>
        <v>D</v>
      </c>
      <c r="F41" s="37" t="str">
        <f>VLOOKUP(형번!$D$5,Data!$J$2:$K$16,2,0)</f>
        <v>EX</v>
      </c>
      <c r="G41" s="37" t="str">
        <f>VLOOKUP(형번!$F$3,Data!$L$2:$M$16,2,0)</f>
        <v>M</v>
      </c>
      <c r="H41" s="37"/>
      <c r="I41" s="37"/>
      <c r="J41" s="37">
        <f>VLOOKUP(형번!$F$4,Data!$N$2:$O$16,2,0)</f>
        <v>30</v>
      </c>
      <c r="K41" s="37" t="str">
        <f>VLOOKUP(형번!$H$3,Data!$P$2:$Q$16,2,0)</f>
        <v>A</v>
      </c>
      <c r="L41" s="37" t="str">
        <f>VLOOKUP(형번!$H$4,Data!$R$2:$S$16,2,0)</f>
        <v>50N</v>
      </c>
      <c r="M41" s="37">
        <f>형번!$J$3</f>
        <v>1000</v>
      </c>
      <c r="N41" s="37" t="str">
        <f>"M"&amp;형번!$J$4</f>
        <v>M1</v>
      </c>
      <c r="O41" s="37" t="str">
        <f>"S"&amp;형번!$J$5</f>
        <v>S3</v>
      </c>
      <c r="P41" s="40"/>
    </row>
    <row r="42" spans="1:20" ht="9.9499999999999993" customHeight="1" thickBot="1" x14ac:dyDescent="0.35">
      <c r="A42" s="54" t="str">
        <f>$A41&amp;$B41&amp;$C41&amp;"-"&amp;$D41&amp;$E41&amp;$F41&amp;"-"&amp;$G41&amp;$J41&amp;"-"&amp;$K41&amp;$L41&amp;"-"&amp;$M41&amp;"-"&amp;$N41&amp;"-"&amp;$O41</f>
        <v>RLM135-FDEX-M30-A50N-1000-M1-S3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42"/>
    </row>
    <row r="43" spans="1:20" ht="9.9499999999999993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20" ht="9.9499999999999993" customHeight="1" x14ac:dyDescent="0.3">
      <c r="A44"/>
      <c r="B44"/>
      <c r="N44"/>
    </row>
    <row r="45" spans="1:20" ht="9.9499999999999993" customHeight="1" x14ac:dyDescent="0.3">
      <c r="A45"/>
      <c r="B45"/>
      <c r="N45"/>
    </row>
    <row r="46" spans="1:20" ht="9.9499999999999993" customHeight="1" x14ac:dyDescent="0.3">
      <c r="A46"/>
      <c r="B46"/>
      <c r="N46"/>
    </row>
    <row r="47" spans="1:20" ht="9.9499999999999993" customHeight="1" x14ac:dyDescent="0.3">
      <c r="A47"/>
      <c r="B47"/>
      <c r="N47"/>
    </row>
    <row r="48" spans="1:20" ht="9.9499999999999993" customHeight="1" x14ac:dyDescent="0.3">
      <c r="A48"/>
      <c r="B48"/>
      <c r="N48"/>
    </row>
    <row r="49" spans="1:16" ht="9.9499999999999993" customHeight="1" thickBot="1" x14ac:dyDescent="0.35">
      <c r="A49"/>
      <c r="B49"/>
      <c r="N49"/>
    </row>
    <row r="50" spans="1:16" ht="9.9499999999999993" customHeight="1" x14ac:dyDescent="0.3">
      <c r="A50" s="38"/>
      <c r="B50" s="56" t="s">
        <v>218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41"/>
    </row>
    <row r="51" spans="1:16" ht="9.9499999999999993" customHeight="1" x14ac:dyDescent="0.3">
      <c r="A51" s="39" t="str">
        <f>VLOOKUP(형번!$B13,Data!$A$2:$B$16,2,0)</f>
        <v>R</v>
      </c>
      <c r="B51" s="37" t="str">
        <f>VLOOKUP(형번!$B14,Data!$C$2:$D$16,2,0)</f>
        <v>RM</v>
      </c>
      <c r="C51" s="37">
        <f>형번!$B$15</f>
        <v>200</v>
      </c>
      <c r="D51" s="37" t="str">
        <f>VLOOKUP(형번!$D13,Data!$F$2:$G$16,2,0)</f>
        <v>N</v>
      </c>
      <c r="E51" s="37" t="str">
        <f>VLOOKUP(형번!$D14,Data!$H$2:$I$16,2,0)</f>
        <v>N</v>
      </c>
      <c r="F51" s="37" t="str">
        <f>VLOOKUP(형번!$D15,Data!$J$2:$K$16,2,0)</f>
        <v>ST</v>
      </c>
      <c r="G51" s="37" t="str">
        <f>VLOOKUP(형번!$F13,Data!A22:B36,2,0)</f>
        <v>S</v>
      </c>
      <c r="H51" s="37" t="str">
        <f>VLOOKUP(형번!$F14,Data!$L$2:$M$16,2,0)</f>
        <v>Y</v>
      </c>
      <c r="I51" s="37">
        <f>VLOOKUP(형번!$F15,Data!$C$22:$D$36,2,0)</f>
        <v>200</v>
      </c>
      <c r="J51" s="37" t="str">
        <f>VLOOKUP(형번!$H15,Data!$E$22:$F$36,2,0)</f>
        <v>B</v>
      </c>
      <c r="K51" s="37" t="str">
        <f>VLOOKUP(형번!$H13,Data!$P$2:$Q$16,2,0)</f>
        <v>I</v>
      </c>
      <c r="L51" s="37" t="str">
        <f>VLOOKUP(형번!$H14,Data!$G$22:$H$23,2,0)</f>
        <v>05</v>
      </c>
      <c r="M51" s="37">
        <f>형번!$J13</f>
        <v>500</v>
      </c>
      <c r="N51" s="37" t="str">
        <f>"M"&amp;형번!$J$14</f>
        <v>M2</v>
      </c>
      <c r="O51" s="37" t="str">
        <f>"S"&amp;형번!$J$15</f>
        <v>S7</v>
      </c>
      <c r="P51" s="40" t="str">
        <f>"G"&amp;형번!$J$16</f>
        <v>G3</v>
      </c>
    </row>
    <row r="52" spans="1:16" ht="9.9499999999999993" customHeight="1" thickBot="1" x14ac:dyDescent="0.35">
      <c r="A52" s="54" t="str">
        <f>$A51&amp;$B51&amp;$C51&amp;"-"&amp;$D51&amp;$E51&amp;$F51&amp;"-"&amp;$G51&amp;"-"&amp;$H51&amp;$I51&amp;$J51&amp;"-"&amp;$K51&amp;"-"&amp;$L51&amp;"-"&amp;$M51&amp;"-"&amp;$N51&amp;"-"&amp;$O51&amp;"-"&amp;$P51</f>
        <v>RRM200-NNST-S-Y200B-I-05-500-M2-S7-G3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42"/>
    </row>
    <row r="53" spans="1:16" ht="9.9499999999999993" customHeight="1" x14ac:dyDescent="0.3">
      <c r="A53"/>
      <c r="B53"/>
      <c r="N53"/>
    </row>
    <row r="54" spans="1:16" ht="9.9499999999999993" customHeight="1" x14ac:dyDescent="0.3">
      <c r="A54"/>
      <c r="B54"/>
      <c r="N54"/>
    </row>
    <row r="55" spans="1:16" ht="9.9499999999999993" customHeight="1" x14ac:dyDescent="0.3">
      <c r="A55"/>
      <c r="B55"/>
      <c r="N55"/>
    </row>
    <row r="56" spans="1:16" ht="9.9499999999999993" customHeight="1" x14ac:dyDescent="0.3">
      <c r="A56"/>
      <c r="B56"/>
      <c r="N56"/>
    </row>
    <row r="57" spans="1:16" ht="9.9499999999999993" customHeight="1" x14ac:dyDescent="0.3">
      <c r="A57"/>
      <c r="B57"/>
      <c r="N57"/>
    </row>
    <row r="58" spans="1:16" ht="9.9499999999999993" customHeight="1" x14ac:dyDescent="0.3">
      <c r="A58"/>
      <c r="B58"/>
      <c r="N58"/>
    </row>
    <row r="59" spans="1:16" ht="9.9499999999999993" customHeight="1" thickBot="1" x14ac:dyDescent="0.35">
      <c r="A59"/>
      <c r="B59"/>
      <c r="N59"/>
    </row>
    <row r="60" spans="1:16" ht="9.9499999999999993" customHeight="1" x14ac:dyDescent="0.3">
      <c r="A60" s="38"/>
      <c r="B60" s="56" t="s">
        <v>254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41"/>
    </row>
    <row r="61" spans="1:16" ht="9.9499999999999993" customHeight="1" x14ac:dyDescent="0.3">
      <c r="A61" s="39" t="str">
        <f>VLOOKUP(형번!$B23,Data!$A$2:$B$16,2,0)</f>
        <v>R</v>
      </c>
      <c r="B61" s="37" t="str">
        <f>VLOOKUP(형번!$B24,Data!$C$2:$D$16,2,0)</f>
        <v>BM</v>
      </c>
      <c r="C61" s="37">
        <f>형번!$B25</f>
        <v>200</v>
      </c>
      <c r="D61" s="37" t="str">
        <f>VLOOKUP(형번!$D23,Data!$F$2:$G$16,2,0)</f>
        <v>F</v>
      </c>
      <c r="E61" s="37" t="str">
        <f>VLOOKUP(형번!$D24,Data!$H$2:$I$16,2,0)</f>
        <v>D</v>
      </c>
      <c r="F61" s="37" t="str">
        <f>VLOOKUP(형번!$D25,Data!$J$2:$K$16,2,0)</f>
        <v>PC</v>
      </c>
      <c r="G61" s="37" t="str">
        <f>VLOOKUP(형번!$F23,Data!A22:B36,2,0)</f>
        <v>TP</v>
      </c>
      <c r="H61" s="37" t="str">
        <f>VLOOKUP(형번!$F24,Data!$L$2:$M$16,2,0)</f>
        <v>Y</v>
      </c>
      <c r="I61" s="37">
        <f>VLOOKUP(형번!$F25,Data!$C$22:$D$36,2,0)</f>
        <v>400</v>
      </c>
      <c r="J61" s="37" t="str">
        <f>VLOOKUP(형번!$H25,Data!$E$22:$F$36,2,0)</f>
        <v>D</v>
      </c>
      <c r="K61" s="37" t="str">
        <f>VLOOKUP(형번!$H23,Data!$P$2:$Q$16,2,0)</f>
        <v>I</v>
      </c>
      <c r="L61" s="37">
        <f>VLOOKUP(형번!$H24,Data!$I$22:$J$36,2,0)</f>
        <v>1200</v>
      </c>
      <c r="M61" s="37">
        <f>형번!$J23</f>
        <v>2000</v>
      </c>
      <c r="N61" s="37" t="str">
        <f>"M"&amp;형번!$J$24</f>
        <v>M1</v>
      </c>
      <c r="O61" s="37" t="str">
        <f>"S"&amp;형번!$J$25</f>
        <v>S9</v>
      </c>
      <c r="P61" s="40" t="str">
        <f>"G"&amp;형번!$J$26</f>
        <v>G3</v>
      </c>
    </row>
    <row r="62" spans="1:16" ht="9.9499999999999993" customHeight="1" thickBot="1" x14ac:dyDescent="0.35">
      <c r="A62" s="54" t="str">
        <f>$A61&amp;$B61&amp;$C61&amp;"-"&amp;$D61&amp;$E61&amp;$F61&amp;"-"&amp;$G61&amp;"-"&amp;$H61&amp;$I61&amp;$J61&amp;"-"&amp;$K61&amp;"-"&amp;$L61&amp;"-"&amp;$M61&amp;"-"&amp;$N61&amp;"-"&amp;$O61&amp;"-"&amp;$P61</f>
        <v>RBM200-FDPC-TP-Y400D-I-1200-2000-M1-S9-G3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42"/>
    </row>
    <row r="63" spans="1:16" ht="9.9499999999999993" customHeight="1" x14ac:dyDescent="0.3">
      <c r="A63"/>
      <c r="B63"/>
      <c r="N63"/>
    </row>
    <row r="64" spans="1:16" ht="9.9499999999999993" customHeight="1" x14ac:dyDescent="0.3">
      <c r="A64"/>
      <c r="B64"/>
      <c r="N64"/>
    </row>
    <row r="65" spans="1:16" ht="9.9499999999999993" customHeight="1" x14ac:dyDescent="0.3">
      <c r="A65"/>
      <c r="B65"/>
      <c r="N65"/>
    </row>
    <row r="66" spans="1:16" ht="9.9499999999999993" customHeight="1" x14ac:dyDescent="0.3">
      <c r="A66"/>
      <c r="B66"/>
      <c r="N66"/>
    </row>
    <row r="67" spans="1:16" ht="9.9499999999999993" customHeight="1" x14ac:dyDescent="0.3">
      <c r="A67"/>
      <c r="B67"/>
      <c r="N67"/>
    </row>
    <row r="68" spans="1:16" ht="9.9499999999999993" customHeight="1" x14ac:dyDescent="0.3">
      <c r="A68"/>
      <c r="B68"/>
      <c r="N68"/>
    </row>
    <row r="69" spans="1:16" ht="9.9499999999999993" customHeight="1" thickBot="1" x14ac:dyDescent="0.35">
      <c r="A69"/>
      <c r="B69"/>
      <c r="N69"/>
    </row>
    <row r="70" spans="1:16" ht="9.9499999999999993" customHeight="1" x14ac:dyDescent="0.3">
      <c r="A70" s="38"/>
      <c r="B70" s="56" t="s">
        <v>265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41"/>
    </row>
    <row r="71" spans="1:16" ht="9.9499999999999993" customHeight="1" x14ac:dyDescent="0.3">
      <c r="A71" s="39" t="str">
        <f>VLOOKUP(형번!$B33,Data!$A$2:$B$16,2,0)</f>
        <v>R</v>
      </c>
      <c r="B71" s="37" t="str">
        <f>VLOOKUP(형번!$B34,Data!$C$2:$D$16,2,0)</f>
        <v>LM</v>
      </c>
      <c r="C71" s="37">
        <f>형번!$B35</f>
        <v>140</v>
      </c>
      <c r="D71" s="37" t="str">
        <f>VLOOKUP(형번!$D33,Data!$L$2:$M$16,2,0)</f>
        <v>PN</v>
      </c>
      <c r="E71" s="37">
        <f>VLOOKUP(형번!$D34,Data!$C$22:$D$36,2,0)</f>
        <v>100</v>
      </c>
      <c r="F71" s="37" t="str">
        <f>VLOOKUP(형번!$F33,Data!$P$2:$Q$16,2,0)</f>
        <v>I</v>
      </c>
      <c r="G71" s="37">
        <f>VLOOKUP(형번!$F34,Data!$K$22:$L$36,2,0)</f>
        <v>1505</v>
      </c>
      <c r="H71" s="37" t="str">
        <f>"X"&amp;형번!$H33</f>
        <v>X5</v>
      </c>
      <c r="I71" s="37" t="str">
        <f>"Y"&amp;형번!$H34</f>
        <v>Y5</v>
      </c>
      <c r="J71" s="37" t="str">
        <f>"Q"&amp;형번!$H35</f>
        <v>Q10</v>
      </c>
      <c r="K71" s="37" t="str">
        <f>"S"&amp;형번!$J$33</f>
        <v>S12</v>
      </c>
      <c r="L71" s="37"/>
      <c r="M71" s="37"/>
      <c r="N71" s="37"/>
      <c r="O71" s="37"/>
      <c r="P71" s="40"/>
    </row>
    <row r="72" spans="1:16" ht="9.9499999999999993" customHeight="1" thickBot="1" x14ac:dyDescent="0.35">
      <c r="A72" s="54" t="str">
        <f>$A71&amp;$B71&amp;$C71&amp;"-"&amp;$D71&amp;$E71&amp;"-"&amp;$F71&amp;"-"&amp;$G71&amp;"-"&amp;$H71&amp;"-"&amp;$I71&amp;"-"&amp;$J71&amp;"-"&amp;$K71</f>
        <v>RLM140-PN100-I-1505-X5-Y5-Q10-S12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42"/>
    </row>
    <row r="73" spans="1:16" ht="9.9499999999999993" customHeight="1" x14ac:dyDescent="0.3">
      <c r="A73"/>
      <c r="B73"/>
      <c r="N73"/>
    </row>
    <row r="74" spans="1:16" ht="9.9499999999999993" customHeight="1" x14ac:dyDescent="0.3">
      <c r="A74"/>
      <c r="B74"/>
      <c r="N74"/>
    </row>
    <row r="75" spans="1:16" ht="9.9499999999999993" customHeight="1" x14ac:dyDescent="0.3">
      <c r="A75"/>
      <c r="B75"/>
      <c r="N75"/>
    </row>
    <row r="76" spans="1:16" ht="9.9499999999999993" customHeight="1" x14ac:dyDescent="0.3">
      <c r="A76"/>
      <c r="B76"/>
      <c r="N76"/>
    </row>
    <row r="77" spans="1:16" ht="9.9499999999999993" customHeight="1" x14ac:dyDescent="0.3">
      <c r="A77"/>
      <c r="B77"/>
      <c r="N77"/>
    </row>
    <row r="78" spans="1:16" ht="9.9499999999999993" customHeight="1" x14ac:dyDescent="0.3">
      <c r="A78"/>
      <c r="B78"/>
      <c r="N78"/>
    </row>
    <row r="79" spans="1:16" ht="9.9499999999999993" customHeight="1" thickBot="1" x14ac:dyDescent="0.35">
      <c r="A79"/>
      <c r="B79"/>
      <c r="N79"/>
    </row>
    <row r="80" spans="1:16" ht="9.9499999999999993" customHeight="1" x14ac:dyDescent="0.3">
      <c r="A80" s="38"/>
      <c r="B80" s="56" t="s">
        <v>265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41"/>
    </row>
    <row r="81" spans="1:16" ht="9.9499999999999993" customHeight="1" x14ac:dyDescent="0.3">
      <c r="A81" s="39" t="str">
        <f>VLOOKUP(형번!$B43,Data!$A$2:$B$16,2,0)</f>
        <v>U</v>
      </c>
      <c r="B81" s="37" t="str">
        <f>VLOOKUP(형번!$B44,Data!$C$2:$D$16,2,0)</f>
        <v>ZW</v>
      </c>
      <c r="C81" s="37">
        <f>형번!$B45</f>
        <v>200</v>
      </c>
      <c r="D81" s="37" t="str">
        <f>VLOOKUP(형번!$D43,Data!$L$2:$M$16,2,0)</f>
        <v>Y</v>
      </c>
      <c r="E81" s="37">
        <f>VLOOKUP(형번!$D44,Data!$C$22:$D$36,2,0)</f>
        <v>100</v>
      </c>
      <c r="F81" s="37" t="str">
        <f>VLOOKUP(형번!$F43,Data!$P$2:$Q$16,2,0)</f>
        <v>I</v>
      </c>
      <c r="G81" s="37" t="str">
        <f>VLOOKUP(형번!$F44,Data!$K$22:$L$36,2,0)</f>
        <v>0802</v>
      </c>
      <c r="H81" s="37">
        <f>형번!$H43</f>
        <v>15</v>
      </c>
      <c r="I81" s="37" t="str">
        <f>"Y"&amp;형번!$H44</f>
        <v>Y</v>
      </c>
      <c r="J81" s="37" t="str">
        <f>"Q"&amp;형번!$H45</f>
        <v>Q</v>
      </c>
      <c r="K81" s="37" t="str">
        <f>"S"&amp;형번!$J$43</f>
        <v>S12</v>
      </c>
      <c r="L81" s="37"/>
      <c r="M81" s="37" t="str">
        <f>VLOOKUP(형번!$D45,Data!$A$22:$B$36,2,0)</f>
        <v>RP</v>
      </c>
      <c r="N81" s="37"/>
      <c r="O81" s="37"/>
      <c r="P81" s="40"/>
    </row>
    <row r="82" spans="1:16" ht="9.9499999999999993" customHeight="1" thickBot="1" x14ac:dyDescent="0.35">
      <c r="A82" s="54" t="str">
        <f>$A81&amp;$B81&amp;$C81&amp;"-"&amp;$M81&amp;"-"&amp;$D81&amp;$E81&amp;"-"&amp;$F81&amp;"-"&amp;$G81&amp;"-"&amp;$H81&amp;"-"&amp;$K81</f>
        <v>UZW200-RP-Y100-I-0802-15-S12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42"/>
    </row>
  </sheetData>
  <sheetProtection formatCells="0" formatColumns="0" formatRows="0" insertColumns="0" insertRows="0" insertHyperlinks="0" deleteColumns="0" deleteRows="0" sort="0" autoFilter="0" pivotTables="0"/>
  <mergeCells count="25">
    <mergeCell ref="A82:O82"/>
    <mergeCell ref="B70:O70"/>
    <mergeCell ref="A72:O72"/>
    <mergeCell ref="B80:O80"/>
    <mergeCell ref="A52:O52"/>
    <mergeCell ref="B60:O60"/>
    <mergeCell ref="A62:O62"/>
    <mergeCell ref="B50:O50"/>
    <mergeCell ref="A42:O42"/>
    <mergeCell ref="B40:O40"/>
    <mergeCell ref="A1:B1"/>
    <mergeCell ref="C1:D1"/>
    <mergeCell ref="F1:G1"/>
    <mergeCell ref="H1:I1"/>
    <mergeCell ref="J1:K1"/>
    <mergeCell ref="L1:M1"/>
    <mergeCell ref="N1:O1"/>
    <mergeCell ref="P1:Q1"/>
    <mergeCell ref="R1:S1"/>
    <mergeCell ref="A21:B21"/>
    <mergeCell ref="C21:D21"/>
    <mergeCell ref="E21:F21"/>
    <mergeCell ref="G21:H21"/>
    <mergeCell ref="I21:J21"/>
    <mergeCell ref="K21:L21"/>
  </mergeCells>
  <phoneticPr fontId="1" type="noConversion"/>
  <pageMargins left="0.7" right="0.7" top="0.75" bottom="0.75" header="0.3" footer="0.3"/>
  <ignoredErrors>
    <ignoredError sqref="C23:D26 D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70"/>
  <sheetViews>
    <sheetView zoomScale="85" zoomScaleNormal="85" workbookViewId="0">
      <selection activeCell="F27" sqref="F27"/>
    </sheetView>
  </sheetViews>
  <sheetFormatPr defaultRowHeight="16.5" x14ac:dyDescent="0.3"/>
  <cols>
    <col min="2" max="2" width="22.25" customWidth="1"/>
    <col min="3" max="3" width="22.875" customWidth="1"/>
    <col min="4" max="4" width="21.375" bestFit="1" customWidth="1"/>
    <col min="5" max="5" width="20.5" customWidth="1"/>
    <col min="6" max="6" width="25.75" customWidth="1"/>
    <col min="7" max="7" width="21.875" customWidth="1"/>
    <col min="8" max="8" width="23" customWidth="1"/>
    <col min="9" max="9" width="22.375" customWidth="1"/>
    <col min="10" max="10" width="21.125" customWidth="1"/>
    <col min="11" max="11" width="23" customWidth="1"/>
    <col min="12" max="12" width="24" customWidth="1"/>
    <col min="13" max="13" width="23.25" bestFit="1" customWidth="1"/>
    <col min="14" max="14" width="25.875" customWidth="1"/>
    <col min="15" max="15" width="27.5" customWidth="1"/>
    <col min="16" max="16" width="21.375" customWidth="1"/>
    <col min="17" max="17" width="20" customWidth="1"/>
    <col min="18" max="18" width="17.625" bestFit="1" customWidth="1"/>
    <col min="19" max="19" width="12.625" bestFit="1" customWidth="1"/>
    <col min="20" max="20" width="12.375" bestFit="1" customWidth="1"/>
  </cols>
  <sheetData>
    <row r="2" spans="1:15" x14ac:dyDescent="0.3">
      <c r="A2" t="s">
        <v>0</v>
      </c>
    </row>
    <row r="4" spans="1:15" x14ac:dyDescent="0.3">
      <c r="B4" s="57" t="s">
        <v>1</v>
      </c>
      <c r="C4" s="57"/>
      <c r="D4" s="1" t="s">
        <v>96</v>
      </c>
      <c r="E4" s="57" t="s">
        <v>95</v>
      </c>
      <c r="F4" s="57"/>
      <c r="G4" s="6"/>
    </row>
    <row r="6" spans="1:15" x14ac:dyDescent="0.3">
      <c r="B6" s="1" t="s">
        <v>2</v>
      </c>
      <c r="C6" s="1" t="s">
        <v>3</v>
      </c>
      <c r="D6" s="1" t="s">
        <v>4</v>
      </c>
      <c r="E6" s="1">
        <v>135</v>
      </c>
      <c r="F6" s="4" t="s">
        <v>97</v>
      </c>
      <c r="G6" s="4" t="s">
        <v>98</v>
      </c>
      <c r="H6" s="4" t="s">
        <v>99</v>
      </c>
      <c r="I6" s="1" t="s">
        <v>4</v>
      </c>
      <c r="J6" s="1">
        <v>30</v>
      </c>
      <c r="K6" s="1" t="s">
        <v>5</v>
      </c>
      <c r="L6" s="1" t="s">
        <v>6</v>
      </c>
      <c r="M6" s="1">
        <v>500</v>
      </c>
      <c r="N6" s="1" t="s">
        <v>7</v>
      </c>
      <c r="O6" s="1" t="s">
        <v>8</v>
      </c>
    </row>
    <row r="7" spans="1:15" x14ac:dyDescent="0.3">
      <c r="B7" s="1" t="s">
        <v>9</v>
      </c>
      <c r="C7" s="1" t="s">
        <v>12</v>
      </c>
      <c r="D7" s="1" t="s">
        <v>13</v>
      </c>
      <c r="E7" s="1" t="s">
        <v>14</v>
      </c>
      <c r="F7" s="4" t="s">
        <v>87</v>
      </c>
      <c r="G7" s="4" t="s">
        <v>88</v>
      </c>
      <c r="H7" s="4" t="s">
        <v>89</v>
      </c>
      <c r="I7" s="1" t="s">
        <v>52</v>
      </c>
      <c r="J7" s="1" t="s">
        <v>17</v>
      </c>
      <c r="K7" s="1" t="s">
        <v>21</v>
      </c>
      <c r="L7" s="1" t="s">
        <v>24</v>
      </c>
      <c r="M7" s="1" t="s">
        <v>26</v>
      </c>
      <c r="N7" s="1" t="s">
        <v>29</v>
      </c>
      <c r="O7" s="1" t="s">
        <v>31</v>
      </c>
    </row>
    <row r="8" spans="1:15" x14ac:dyDescent="0.3">
      <c r="B8" s="1" t="s">
        <v>10</v>
      </c>
      <c r="C8" s="1"/>
      <c r="D8" s="1"/>
      <c r="E8" s="1"/>
      <c r="F8" s="4" t="s">
        <v>90</v>
      </c>
      <c r="G8" s="4" t="s">
        <v>91</v>
      </c>
      <c r="H8" s="4" t="s">
        <v>92</v>
      </c>
      <c r="I8" s="1" t="s">
        <v>53</v>
      </c>
      <c r="J8" s="1" t="s">
        <v>18</v>
      </c>
      <c r="K8" s="1" t="s">
        <v>22</v>
      </c>
      <c r="L8" s="1" t="s">
        <v>23</v>
      </c>
      <c r="M8" s="1" t="s">
        <v>27</v>
      </c>
      <c r="N8" s="1" t="s">
        <v>30</v>
      </c>
      <c r="O8" s="1" t="s">
        <v>32</v>
      </c>
    </row>
    <row r="9" spans="1:15" x14ac:dyDescent="0.3">
      <c r="B9" s="1" t="s">
        <v>11</v>
      </c>
      <c r="C9" s="1"/>
      <c r="D9" s="1"/>
      <c r="E9" s="1"/>
      <c r="F9" s="4"/>
      <c r="G9" s="4"/>
      <c r="H9" s="4" t="s">
        <v>93</v>
      </c>
      <c r="I9" s="1" t="s">
        <v>54</v>
      </c>
      <c r="J9" s="1" t="s">
        <v>19</v>
      </c>
      <c r="K9" s="1"/>
      <c r="L9" s="1" t="s">
        <v>62</v>
      </c>
      <c r="M9" s="1" t="s">
        <v>28</v>
      </c>
      <c r="N9" s="1"/>
      <c r="O9" s="1"/>
    </row>
    <row r="10" spans="1:15" x14ac:dyDescent="0.3">
      <c r="B10" s="1"/>
      <c r="C10" s="1"/>
      <c r="D10" s="1"/>
      <c r="E10" s="1"/>
      <c r="F10" s="4"/>
      <c r="G10" s="4"/>
      <c r="H10" s="4" t="s">
        <v>94</v>
      </c>
      <c r="I10" s="1" t="s">
        <v>55</v>
      </c>
      <c r="J10" s="1" t="s">
        <v>20</v>
      </c>
      <c r="K10" s="1"/>
      <c r="L10" s="1" t="s">
        <v>25</v>
      </c>
      <c r="M10" s="1"/>
      <c r="N10" s="1"/>
      <c r="O10" s="1"/>
    </row>
    <row r="15" spans="1:15" x14ac:dyDescent="0.3">
      <c r="A15" t="s">
        <v>33</v>
      </c>
    </row>
    <row r="17" spans="1:20" x14ac:dyDescent="0.3">
      <c r="B17" s="57" t="s">
        <v>36</v>
      </c>
      <c r="C17" s="57"/>
      <c r="D17" s="5" t="s">
        <v>96</v>
      </c>
      <c r="E17" s="57" t="s">
        <v>100</v>
      </c>
      <c r="F17" s="57"/>
    </row>
    <row r="19" spans="1:20" x14ac:dyDescent="0.3">
      <c r="B19" s="1" t="s">
        <v>2</v>
      </c>
      <c r="C19" s="1" t="s">
        <v>2</v>
      </c>
      <c r="D19" s="1" t="s">
        <v>4</v>
      </c>
      <c r="E19" s="1">
        <v>200</v>
      </c>
      <c r="F19" s="4" t="s">
        <v>97</v>
      </c>
      <c r="G19" s="4" t="s">
        <v>98</v>
      </c>
      <c r="H19" s="4" t="s">
        <v>99</v>
      </c>
      <c r="I19" s="1" t="s">
        <v>49</v>
      </c>
      <c r="J19" s="1" t="s">
        <v>4</v>
      </c>
      <c r="K19" s="1">
        <v>200</v>
      </c>
      <c r="L19" s="1" t="s">
        <v>39</v>
      </c>
      <c r="M19" s="1" t="s">
        <v>42</v>
      </c>
      <c r="N19" s="2">
        <v>5</v>
      </c>
      <c r="O19" s="1">
        <v>500</v>
      </c>
      <c r="P19" s="1" t="s">
        <v>7</v>
      </c>
      <c r="Q19" s="1" t="s">
        <v>8</v>
      </c>
      <c r="R19" s="1" t="s">
        <v>45</v>
      </c>
    </row>
    <row r="20" spans="1:20" x14ac:dyDescent="0.3">
      <c r="B20" s="1" t="s">
        <v>9</v>
      </c>
      <c r="C20" s="1" t="s">
        <v>34</v>
      </c>
      <c r="D20" s="1" t="s">
        <v>13</v>
      </c>
      <c r="E20" s="1" t="s">
        <v>14</v>
      </c>
      <c r="F20" s="4" t="s">
        <v>87</v>
      </c>
      <c r="G20" s="4" t="s">
        <v>88</v>
      </c>
      <c r="H20" s="4" t="s">
        <v>89</v>
      </c>
      <c r="I20" s="1" t="s">
        <v>51</v>
      </c>
      <c r="J20" s="1" t="s">
        <v>15</v>
      </c>
      <c r="K20" s="1" t="s">
        <v>35</v>
      </c>
      <c r="L20" s="1" t="s">
        <v>40</v>
      </c>
      <c r="M20" s="1" t="s">
        <v>21</v>
      </c>
      <c r="N20" s="1" t="s">
        <v>44</v>
      </c>
      <c r="O20" s="1" t="s">
        <v>26</v>
      </c>
      <c r="P20" s="1" t="s">
        <v>29</v>
      </c>
      <c r="Q20" s="1" t="s">
        <v>31</v>
      </c>
      <c r="R20" s="1" t="s">
        <v>46</v>
      </c>
    </row>
    <row r="21" spans="1:20" x14ac:dyDescent="0.3">
      <c r="B21" s="1" t="s">
        <v>10</v>
      </c>
      <c r="C21" s="1"/>
      <c r="D21" s="1"/>
      <c r="E21" s="1"/>
      <c r="F21" s="4" t="s">
        <v>90</v>
      </c>
      <c r="G21" s="4" t="s">
        <v>91</v>
      </c>
      <c r="H21" s="4" t="s">
        <v>92</v>
      </c>
      <c r="I21" s="1" t="s">
        <v>56</v>
      </c>
      <c r="J21" s="1" t="s">
        <v>16</v>
      </c>
      <c r="K21" s="1" t="s">
        <v>37</v>
      </c>
      <c r="L21" s="1" t="s">
        <v>41</v>
      </c>
      <c r="M21" s="1" t="s">
        <v>22</v>
      </c>
      <c r="N21" s="1" t="s">
        <v>43</v>
      </c>
      <c r="O21" s="1" t="s">
        <v>27</v>
      </c>
      <c r="P21" s="1" t="s">
        <v>30</v>
      </c>
      <c r="Q21" s="1" t="s">
        <v>32</v>
      </c>
      <c r="R21" s="1" t="s">
        <v>47</v>
      </c>
    </row>
    <row r="22" spans="1:20" x14ac:dyDescent="0.3">
      <c r="B22" s="1" t="s">
        <v>11</v>
      </c>
      <c r="C22" s="1"/>
      <c r="D22" s="1"/>
      <c r="E22" s="1"/>
      <c r="F22" s="4"/>
      <c r="G22" s="4"/>
      <c r="H22" s="4" t="s">
        <v>93</v>
      </c>
      <c r="I22" s="1" t="s">
        <v>57</v>
      </c>
      <c r="J22" s="1" t="s">
        <v>50</v>
      </c>
      <c r="K22" s="1" t="s">
        <v>38</v>
      </c>
      <c r="L22" s="1"/>
      <c r="M22" s="1"/>
      <c r="N22" s="1"/>
      <c r="O22" s="1" t="s">
        <v>28</v>
      </c>
      <c r="P22" s="1"/>
      <c r="Q22" s="1"/>
      <c r="R22" s="1"/>
    </row>
    <row r="23" spans="1:20" x14ac:dyDescent="0.3">
      <c r="B23" s="1"/>
      <c r="C23" s="1"/>
      <c r="D23" s="1"/>
      <c r="E23" s="1"/>
      <c r="F23" s="4"/>
      <c r="G23" s="4"/>
      <c r="H23" s="4" t="s">
        <v>94</v>
      </c>
      <c r="I23" s="1"/>
      <c r="J23" s="1"/>
      <c r="K23" s="1"/>
      <c r="L23" s="1"/>
      <c r="M23" s="1"/>
      <c r="N23" s="1"/>
      <c r="O23" s="1"/>
      <c r="P23" s="1"/>
      <c r="Q23" s="1"/>
    </row>
    <row r="28" spans="1:20" x14ac:dyDescent="0.3">
      <c r="A28" t="s">
        <v>48</v>
      </c>
    </row>
    <row r="30" spans="1:20" x14ac:dyDescent="0.3">
      <c r="B30" t="s">
        <v>103</v>
      </c>
      <c r="D30" s="5" t="s">
        <v>96</v>
      </c>
      <c r="E30" t="s">
        <v>104</v>
      </c>
    </row>
    <row r="32" spans="1:20" x14ac:dyDescent="0.3">
      <c r="B32" s="1" t="s">
        <v>2</v>
      </c>
      <c r="C32" s="1" t="s">
        <v>39</v>
      </c>
      <c r="D32" s="1" t="s">
        <v>4</v>
      </c>
      <c r="E32" s="1">
        <v>200</v>
      </c>
      <c r="F32" s="4" t="s">
        <v>97</v>
      </c>
      <c r="G32" s="4" t="s">
        <v>98</v>
      </c>
      <c r="H32" s="4" t="s">
        <v>99</v>
      </c>
      <c r="I32" s="1" t="s">
        <v>49</v>
      </c>
      <c r="J32" s="1" t="s">
        <v>4</v>
      </c>
      <c r="K32" s="1">
        <v>400</v>
      </c>
      <c r="L32" s="1" t="s">
        <v>39</v>
      </c>
      <c r="M32" s="1" t="s">
        <v>42</v>
      </c>
      <c r="N32" s="1">
        <v>1200</v>
      </c>
      <c r="O32" s="1">
        <v>5000</v>
      </c>
      <c r="P32" s="1" t="s">
        <v>7</v>
      </c>
      <c r="Q32" s="1" t="s">
        <v>8</v>
      </c>
      <c r="R32" s="1" t="s">
        <v>45</v>
      </c>
      <c r="T32" s="1"/>
    </row>
    <row r="33" spans="1:20" x14ac:dyDescent="0.3">
      <c r="B33" s="1" t="s">
        <v>9</v>
      </c>
      <c r="C33" s="1" t="s">
        <v>58</v>
      </c>
      <c r="D33" s="1" t="s">
        <v>13</v>
      </c>
      <c r="E33" s="1" t="s">
        <v>14</v>
      </c>
      <c r="F33" s="4" t="s">
        <v>87</v>
      </c>
      <c r="G33" s="4" t="s">
        <v>88</v>
      </c>
      <c r="H33" s="4" t="s">
        <v>89</v>
      </c>
      <c r="I33" s="1" t="s">
        <v>51</v>
      </c>
      <c r="J33" s="1" t="s">
        <v>15</v>
      </c>
      <c r="K33" s="1" t="s">
        <v>35</v>
      </c>
      <c r="L33" s="1" t="s">
        <v>40</v>
      </c>
      <c r="M33" s="1" t="s">
        <v>21</v>
      </c>
      <c r="N33" s="1" t="s">
        <v>59</v>
      </c>
      <c r="O33" s="1" t="s">
        <v>26</v>
      </c>
      <c r="P33" s="1" t="s">
        <v>29</v>
      </c>
      <c r="Q33" s="1" t="s">
        <v>31</v>
      </c>
      <c r="R33" s="1" t="s">
        <v>46</v>
      </c>
      <c r="T33" s="1"/>
    </row>
    <row r="34" spans="1:20" x14ac:dyDescent="0.3">
      <c r="B34" s="1" t="s">
        <v>10</v>
      </c>
      <c r="C34" s="1"/>
      <c r="D34" s="1"/>
      <c r="E34" s="1"/>
      <c r="F34" s="4" t="s">
        <v>90</v>
      </c>
      <c r="G34" s="4" t="s">
        <v>91</v>
      </c>
      <c r="H34" s="4" t="s">
        <v>92</v>
      </c>
      <c r="I34" s="1" t="s">
        <v>56</v>
      </c>
      <c r="J34" s="1" t="s">
        <v>16</v>
      </c>
      <c r="K34" s="1" t="s">
        <v>37</v>
      </c>
      <c r="L34" s="1" t="s">
        <v>41</v>
      </c>
      <c r="M34" s="1" t="s">
        <v>22</v>
      </c>
      <c r="N34" s="1" t="s">
        <v>60</v>
      </c>
      <c r="O34" s="1" t="s">
        <v>27</v>
      </c>
      <c r="P34" s="1" t="s">
        <v>30</v>
      </c>
      <c r="Q34" s="1" t="s">
        <v>32</v>
      </c>
      <c r="R34" s="1" t="s">
        <v>47</v>
      </c>
      <c r="T34" s="1"/>
    </row>
    <row r="35" spans="1:20" x14ac:dyDescent="0.3">
      <c r="B35" s="1" t="s">
        <v>11</v>
      </c>
      <c r="C35" s="1"/>
      <c r="D35" s="1"/>
      <c r="E35" s="1"/>
      <c r="F35" s="4"/>
      <c r="G35" s="4"/>
      <c r="H35" s="4" t="s">
        <v>93</v>
      </c>
      <c r="I35" s="1" t="s">
        <v>57</v>
      </c>
      <c r="J35" s="1" t="s">
        <v>50</v>
      </c>
      <c r="K35" s="1" t="s">
        <v>38</v>
      </c>
      <c r="L35" s="14" t="s">
        <v>121</v>
      </c>
      <c r="M35" s="1"/>
      <c r="N35" s="1"/>
      <c r="O35" s="1" t="s">
        <v>61</v>
      </c>
      <c r="P35" s="1"/>
      <c r="Q35" s="1"/>
      <c r="R35" s="1"/>
      <c r="T35" s="1"/>
    </row>
    <row r="36" spans="1:20" x14ac:dyDescent="0.3">
      <c r="B36" s="1"/>
      <c r="C36" s="1"/>
      <c r="D36" s="1"/>
      <c r="E36" s="1"/>
      <c r="F36" s="4"/>
      <c r="G36" s="4"/>
      <c r="H36" s="4" t="s">
        <v>94</v>
      </c>
      <c r="I36" s="5" t="s">
        <v>101</v>
      </c>
      <c r="J36" s="1"/>
      <c r="L36" s="14" t="s">
        <v>122</v>
      </c>
      <c r="M36" s="1"/>
      <c r="N36" s="1"/>
      <c r="O36" s="1"/>
      <c r="P36" s="1"/>
      <c r="Q36" s="1"/>
      <c r="R36" s="1"/>
      <c r="T36" s="1"/>
    </row>
    <row r="37" spans="1:20" x14ac:dyDescent="0.3">
      <c r="B37" s="1"/>
      <c r="C37" s="1"/>
      <c r="D37" s="1"/>
      <c r="E37" s="1"/>
      <c r="I37" s="5" t="s">
        <v>102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41" spans="1:20" x14ac:dyDescent="0.3">
      <c r="A41" t="s">
        <v>63</v>
      </c>
      <c r="B41" s="58" t="s">
        <v>120</v>
      </c>
      <c r="C41" s="58"/>
    </row>
    <row r="42" spans="1:20" x14ac:dyDescent="0.3">
      <c r="B42" s="57" t="s">
        <v>119</v>
      </c>
      <c r="C42" s="57"/>
      <c r="D42" s="5" t="s">
        <v>96</v>
      </c>
      <c r="E42" s="57" t="s">
        <v>118</v>
      </c>
      <c r="F42" s="57"/>
    </row>
    <row r="44" spans="1:20" x14ac:dyDescent="0.3">
      <c r="B44" s="13" t="s">
        <v>116</v>
      </c>
      <c r="C44" s="13" t="s">
        <v>115</v>
      </c>
      <c r="D44" s="5">
        <v>140</v>
      </c>
      <c r="E44" s="5" t="s">
        <v>64</v>
      </c>
      <c r="F44" s="5">
        <v>50</v>
      </c>
      <c r="G44" s="5" t="s">
        <v>5</v>
      </c>
      <c r="H44" s="2">
        <v>601</v>
      </c>
      <c r="I44" s="5" t="s">
        <v>73</v>
      </c>
      <c r="J44" s="5" t="s">
        <v>74</v>
      </c>
      <c r="K44" s="5" t="s">
        <v>75</v>
      </c>
      <c r="L44" s="5" t="s">
        <v>77</v>
      </c>
      <c r="M44" s="8"/>
      <c r="Q44" s="1"/>
    </row>
    <row r="45" spans="1:20" x14ac:dyDescent="0.3">
      <c r="B45" s="1" t="s">
        <v>9</v>
      </c>
      <c r="C45" s="1" t="s">
        <v>68</v>
      </c>
      <c r="D45" s="7" t="s">
        <v>109</v>
      </c>
      <c r="E45" s="5" t="s">
        <v>15</v>
      </c>
      <c r="F45" s="5" t="s">
        <v>85</v>
      </c>
      <c r="G45" s="5" t="s">
        <v>21</v>
      </c>
      <c r="H45" s="5" t="s">
        <v>71</v>
      </c>
      <c r="I45" s="5" t="s">
        <v>105</v>
      </c>
      <c r="J45" s="5" t="s">
        <v>106</v>
      </c>
      <c r="K45" s="5" t="s">
        <v>76</v>
      </c>
      <c r="L45" s="5" t="s">
        <v>78</v>
      </c>
      <c r="M45" s="10"/>
      <c r="Q45" s="1"/>
    </row>
    <row r="46" spans="1:20" x14ac:dyDescent="0.3">
      <c r="B46" s="1" t="s">
        <v>10</v>
      </c>
      <c r="C46" s="1" t="s">
        <v>80</v>
      </c>
      <c r="D46" s="12" t="s">
        <v>110</v>
      </c>
      <c r="E46" s="5" t="s">
        <v>16</v>
      </c>
      <c r="F46" s="5" t="s">
        <v>84</v>
      </c>
      <c r="G46" s="5" t="s">
        <v>22</v>
      </c>
      <c r="H46" s="5" t="s">
        <v>72</v>
      </c>
      <c r="I46" s="5" t="s">
        <v>80</v>
      </c>
      <c r="J46" s="5" t="s">
        <v>80</v>
      </c>
      <c r="K46" s="5" t="s">
        <v>80</v>
      </c>
      <c r="L46" s="5" t="s">
        <v>79</v>
      </c>
      <c r="M46" s="10"/>
      <c r="Q46" s="1"/>
    </row>
    <row r="47" spans="1:20" x14ac:dyDescent="0.3">
      <c r="B47" s="1" t="s">
        <v>11</v>
      </c>
      <c r="C47" s="12" t="s">
        <v>112</v>
      </c>
      <c r="D47" s="11" t="s">
        <v>111</v>
      </c>
      <c r="E47" s="5" t="s">
        <v>50</v>
      </c>
      <c r="F47" s="5"/>
      <c r="G47" s="5"/>
      <c r="H47" s="5"/>
      <c r="I47" s="5"/>
      <c r="J47" s="5"/>
      <c r="L47" s="9"/>
      <c r="M47" s="10"/>
    </row>
    <row r="48" spans="1:20" x14ac:dyDescent="0.3">
      <c r="B48" s="1" t="s">
        <v>65</v>
      </c>
      <c r="C48" s="1"/>
      <c r="D48" s="5"/>
      <c r="E48" s="5"/>
      <c r="F48" s="5"/>
      <c r="G48" s="5"/>
      <c r="H48" s="5"/>
      <c r="I48" s="5"/>
      <c r="J48" s="5"/>
      <c r="L48" s="9"/>
      <c r="M48" s="10"/>
    </row>
    <row r="49" spans="1:17" x14ac:dyDescent="0.3">
      <c r="B49" s="1"/>
      <c r="C49" s="1"/>
      <c r="D49" s="1"/>
      <c r="E49" s="1"/>
      <c r="F49" s="5"/>
      <c r="G49" s="5"/>
      <c r="H49" s="5"/>
      <c r="I49" s="5"/>
      <c r="J49" s="5"/>
      <c r="K49" s="5"/>
      <c r="L49" s="5"/>
      <c r="O49" s="1"/>
    </row>
    <row r="50" spans="1:17" x14ac:dyDescent="0.3">
      <c r="B50" s="1"/>
      <c r="C50" s="1"/>
      <c r="D50" s="1"/>
      <c r="E50" s="1"/>
      <c r="F50" s="5"/>
      <c r="G50" s="5"/>
      <c r="H50" s="5"/>
      <c r="I50" s="5"/>
      <c r="J50" s="5"/>
      <c r="K50" s="5"/>
      <c r="L50" s="5"/>
      <c r="O50" s="1"/>
    </row>
    <row r="51" spans="1:17" x14ac:dyDescent="0.3">
      <c r="A51" t="s">
        <v>113</v>
      </c>
      <c r="B51" s="58" t="s">
        <v>114</v>
      </c>
      <c r="C51" s="58"/>
    </row>
    <row r="52" spans="1:17" x14ac:dyDescent="0.3">
      <c r="B52" s="57" t="s">
        <v>107</v>
      </c>
      <c r="C52" s="57"/>
      <c r="D52" s="13" t="s">
        <v>96</v>
      </c>
      <c r="E52" s="57" t="s">
        <v>117</v>
      </c>
      <c r="F52" s="57"/>
    </row>
    <row r="54" spans="1:17" x14ac:dyDescent="0.3">
      <c r="B54" s="13" t="s">
        <v>64</v>
      </c>
      <c r="C54" s="13" t="s">
        <v>66</v>
      </c>
      <c r="D54" s="13" t="s">
        <v>64</v>
      </c>
      <c r="E54" s="13" t="s">
        <v>67</v>
      </c>
      <c r="F54" s="13">
        <v>140</v>
      </c>
      <c r="G54" s="13" t="s">
        <v>64</v>
      </c>
      <c r="H54" s="13">
        <v>50</v>
      </c>
      <c r="I54" s="13" t="s">
        <v>5</v>
      </c>
      <c r="J54" s="2">
        <v>601</v>
      </c>
      <c r="K54" s="13" t="s">
        <v>73</v>
      </c>
      <c r="L54" s="13" t="s">
        <v>74</v>
      </c>
      <c r="M54" s="13" t="s">
        <v>75</v>
      </c>
      <c r="N54" s="13" t="s">
        <v>77</v>
      </c>
      <c r="O54" s="8"/>
      <c r="Q54" s="13"/>
    </row>
    <row r="55" spans="1:17" x14ac:dyDescent="0.3">
      <c r="B55" s="13" t="s">
        <v>9</v>
      </c>
      <c r="C55" s="13" t="s">
        <v>68</v>
      </c>
      <c r="D55" s="13" t="s">
        <v>69</v>
      </c>
      <c r="E55" s="13" t="s">
        <v>70</v>
      </c>
      <c r="F55" s="13" t="s">
        <v>109</v>
      </c>
      <c r="G55" s="13" t="s">
        <v>15</v>
      </c>
      <c r="H55" s="13" t="s">
        <v>85</v>
      </c>
      <c r="I55" s="13" t="s">
        <v>21</v>
      </c>
      <c r="J55" s="13" t="s">
        <v>71</v>
      </c>
      <c r="K55" s="13" t="s">
        <v>105</v>
      </c>
      <c r="L55" s="13" t="s">
        <v>106</v>
      </c>
      <c r="M55" s="13" t="s">
        <v>76</v>
      </c>
      <c r="N55" s="13" t="s">
        <v>78</v>
      </c>
      <c r="O55" s="10"/>
      <c r="Q55" s="13"/>
    </row>
    <row r="56" spans="1:17" x14ac:dyDescent="0.3">
      <c r="B56" s="13" t="s">
        <v>10</v>
      </c>
      <c r="C56" s="13" t="s">
        <v>80</v>
      </c>
      <c r="D56" s="13" t="s">
        <v>80</v>
      </c>
      <c r="E56" s="13" t="s">
        <v>80</v>
      </c>
      <c r="F56" s="13" t="s">
        <v>110</v>
      </c>
      <c r="G56" s="13" t="s">
        <v>16</v>
      </c>
      <c r="H56" s="13" t="s">
        <v>84</v>
      </c>
      <c r="I56" s="13" t="s">
        <v>22</v>
      </c>
      <c r="J56" s="13" t="s">
        <v>72</v>
      </c>
      <c r="K56" s="13" t="s">
        <v>80</v>
      </c>
      <c r="L56" s="13" t="s">
        <v>80</v>
      </c>
      <c r="M56" s="13" t="s">
        <v>80</v>
      </c>
      <c r="N56" s="13" t="s">
        <v>79</v>
      </c>
      <c r="O56" s="10"/>
      <c r="Q56" s="13"/>
    </row>
    <row r="57" spans="1:17" x14ac:dyDescent="0.3">
      <c r="B57" s="13" t="s">
        <v>11</v>
      </c>
      <c r="C57" s="13" t="s">
        <v>112</v>
      </c>
      <c r="D57" s="13"/>
      <c r="E57" s="13"/>
      <c r="F57" s="13" t="s">
        <v>111</v>
      </c>
      <c r="G57" s="13" t="s">
        <v>50</v>
      </c>
      <c r="H57" s="13"/>
      <c r="I57" s="13"/>
      <c r="J57" s="13"/>
      <c r="K57" s="13"/>
      <c r="L57" s="13"/>
      <c r="N57" s="9"/>
      <c r="O57" s="10"/>
    </row>
    <row r="58" spans="1:17" x14ac:dyDescent="0.3">
      <c r="B58" s="13" t="s">
        <v>65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N58" s="9"/>
      <c r="O58" s="10"/>
    </row>
    <row r="59" spans="1:17" x14ac:dyDescent="0.3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N59" s="9"/>
      <c r="O59" s="10"/>
    </row>
    <row r="60" spans="1:17" x14ac:dyDescent="0.3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N60" s="9"/>
      <c r="O60" s="10"/>
    </row>
    <row r="61" spans="1:17" x14ac:dyDescent="0.3">
      <c r="A61" t="s">
        <v>81</v>
      </c>
    </row>
    <row r="63" spans="1:17" x14ac:dyDescent="0.3">
      <c r="B63" s="57" t="s">
        <v>82</v>
      </c>
      <c r="C63" s="57"/>
      <c r="D63" s="5" t="s">
        <v>96</v>
      </c>
      <c r="E63" s="57" t="s">
        <v>126</v>
      </c>
      <c r="F63" s="57"/>
    </row>
    <row r="65" spans="2:15" x14ac:dyDescent="0.3">
      <c r="B65" s="1" t="s">
        <v>2</v>
      </c>
      <c r="C65" s="1" t="s">
        <v>81</v>
      </c>
      <c r="D65" s="16">
        <v>200</v>
      </c>
      <c r="E65" s="17" t="s">
        <v>49</v>
      </c>
      <c r="F65" s="1" t="s">
        <v>4</v>
      </c>
      <c r="G65" s="5">
        <v>400</v>
      </c>
      <c r="H65" s="5" t="s">
        <v>5</v>
      </c>
      <c r="I65" s="3">
        <v>1505</v>
      </c>
      <c r="J65" s="16">
        <v>20</v>
      </c>
      <c r="K65" s="15" t="s">
        <v>8</v>
      </c>
      <c r="L65" s="1"/>
      <c r="M65" s="1"/>
      <c r="N65" s="1"/>
      <c r="O65" s="1"/>
    </row>
    <row r="66" spans="2:15" x14ac:dyDescent="0.3">
      <c r="B66" s="1" t="s">
        <v>9</v>
      </c>
      <c r="C66" s="1" t="s">
        <v>83</v>
      </c>
      <c r="D66" s="16" t="s">
        <v>123</v>
      </c>
      <c r="E66" s="17" t="s">
        <v>51</v>
      </c>
      <c r="F66" s="1" t="s">
        <v>15</v>
      </c>
      <c r="G66" s="5" t="s">
        <v>85</v>
      </c>
      <c r="H66" s="5" t="s">
        <v>21</v>
      </c>
      <c r="I66" s="5" t="s">
        <v>71</v>
      </c>
      <c r="J66" s="16" t="s">
        <v>108</v>
      </c>
      <c r="K66" s="15" t="s">
        <v>31</v>
      </c>
      <c r="L66" s="5"/>
      <c r="M66" s="1"/>
      <c r="N66" s="1"/>
      <c r="O66" s="1"/>
    </row>
    <row r="67" spans="2:15" x14ac:dyDescent="0.3">
      <c r="B67" s="1" t="s">
        <v>10</v>
      </c>
      <c r="C67" s="1"/>
      <c r="D67" s="16" t="s">
        <v>124</v>
      </c>
      <c r="E67" s="17" t="s">
        <v>56</v>
      </c>
      <c r="F67" s="1" t="s">
        <v>16</v>
      </c>
      <c r="G67" s="5" t="s">
        <v>84</v>
      </c>
      <c r="H67" s="5" t="s">
        <v>22</v>
      </c>
      <c r="I67" s="5" t="s">
        <v>72</v>
      </c>
      <c r="J67" s="16"/>
      <c r="K67" s="15" t="s">
        <v>78</v>
      </c>
      <c r="L67" s="1"/>
      <c r="M67" s="1"/>
      <c r="N67" s="1"/>
      <c r="O67" s="1"/>
    </row>
    <row r="68" spans="2:15" x14ac:dyDescent="0.3">
      <c r="B68" s="1" t="s">
        <v>11</v>
      </c>
      <c r="C68" s="1"/>
      <c r="D68" s="16" t="s">
        <v>125</v>
      </c>
      <c r="E68" s="17" t="s">
        <v>57</v>
      </c>
      <c r="F68" s="1" t="s">
        <v>50</v>
      </c>
      <c r="G68" s="5" t="s">
        <v>35</v>
      </c>
      <c r="H68" s="5"/>
      <c r="I68" s="5" t="s">
        <v>86</v>
      </c>
      <c r="J68" s="15"/>
      <c r="K68" s="15" t="s">
        <v>79</v>
      </c>
      <c r="L68" s="1"/>
      <c r="M68" s="1"/>
      <c r="N68" s="1"/>
      <c r="O68" s="1"/>
    </row>
    <row r="69" spans="2:15" x14ac:dyDescent="0.3">
      <c r="B69" s="1" t="s">
        <v>65</v>
      </c>
      <c r="C69" s="1"/>
      <c r="D69" s="10"/>
      <c r="E69" s="17" t="s">
        <v>101</v>
      </c>
      <c r="F69" s="1"/>
      <c r="G69" s="5" t="s">
        <v>37</v>
      </c>
      <c r="H69" s="5"/>
      <c r="I69" s="5"/>
      <c r="J69" s="5"/>
      <c r="K69" s="5"/>
      <c r="L69" s="1"/>
      <c r="M69" s="1"/>
      <c r="N69" s="1"/>
      <c r="O69" s="1"/>
    </row>
    <row r="70" spans="2:15" x14ac:dyDescent="0.3">
      <c r="E70" s="17" t="s">
        <v>102</v>
      </c>
    </row>
  </sheetData>
  <mergeCells count="12">
    <mergeCell ref="B4:C4"/>
    <mergeCell ref="E4:F4"/>
    <mergeCell ref="B17:C17"/>
    <mergeCell ref="E17:F17"/>
    <mergeCell ref="B63:C63"/>
    <mergeCell ref="E63:F63"/>
    <mergeCell ref="E42:F42"/>
    <mergeCell ref="B42:C42"/>
    <mergeCell ref="B52:C52"/>
    <mergeCell ref="E52:F52"/>
    <mergeCell ref="B41:C41"/>
    <mergeCell ref="B51:C51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형번</vt:lpstr>
      <vt:lpstr>Data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박노성</cp:lastModifiedBy>
  <dcterms:created xsi:type="dcterms:W3CDTF">2019-01-02T00:39:52Z</dcterms:created>
  <dcterms:modified xsi:type="dcterms:W3CDTF">2020-06-19T14:58:57Z</dcterms:modified>
</cp:coreProperties>
</file>