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64516BAB_0A92_47A4_8014_F54C6A070374_.wvu.FilterData">BTG!$A$1:$AL$676</definedName>
    <definedName hidden="1" localSheetId="2" name="Z_E44D9C2A_37A4_43E8_BBD9_7EE0C55EF724_.wvu.FilterData">BTG!$B$2:$AJ$676</definedName>
    <definedName hidden="1" localSheetId="5" name="Z_E44D9C2A_37A4_43E8_BBD9_7EE0C55EF724_.wvu.FilterData">'Ágora'!$B$2:$AE$15</definedName>
    <definedName hidden="1" localSheetId="2" name="Z_673AFB32_ADA7_4FBB_AEC8_98B8DFEF36D7_.wvu.FilterData">BTG!$A$1:$AM$676</definedName>
    <definedName hidden="1" localSheetId="2" name="Z_18E33A5F_FBFD_436D_95B5_2059CBE14646_.wvu.FilterData">BTG!$A$1:$AO$675</definedName>
    <definedName hidden="1" localSheetId="2" name="Z_05477491_2DC2_4481_8FAB_6D7E47BBE0CC_.wvu.FilterData">BTG!$A$1:$AL$676</definedName>
    <definedName hidden="1" localSheetId="3" name="Z_05477491_2DC2_4481_8FAB_6D7E47BBE0CC_.wvu.FilterData">Guide!$B$2:$BS$394</definedName>
    <definedName hidden="1" localSheetId="2" name="Z_43E7C554_BD41_41D0_90EA_E2A61E6E52E0_.wvu.FilterData">BTG!$B$2:$AJ$681</definedName>
    <definedName hidden="1" localSheetId="5" name="Z_43E7C554_BD41_41D0_90EA_E2A61E6E52E0_.wvu.FilterData">'Ágora'!$B$2:$AE$28</definedName>
    <definedName hidden="1" localSheetId="2" name="Z_77F4B408_181B_4DC4_998A_A60570722F3A_.wvu.FilterData">BTG!$A$2:$AP$675</definedName>
    <definedName hidden="1" localSheetId="2" name="Z_916CCF6B_52F5_4B8F_A8D3_4332952B5CF6_.wvu.FilterData">BTG!$A$1:$F$675</definedName>
    <definedName hidden="1" localSheetId="2" name="Z_B48A8340_D509_452A_8F64_4CF9F70EF54D_.wvu.FilterData">BTG!$D$2:$F$681</definedName>
    <definedName hidden="1" localSheetId="5" name="Z_B48A8340_D509_452A_8F64_4CF9F70EF54D_.wvu.FilterData">'Ágora'!$D$2:$F$28</definedName>
    <definedName hidden="1" localSheetId="2" name="Z_E36556AA_9682_4E50_A474_FA3CB4E1A1F2_.wvu.FilterData">BTG!$A$2:$AL$676</definedName>
    <definedName hidden="1" localSheetId="2" name="Z_C73E9CCC_A1BE_4360_8160_8971227136E3_.wvu.FilterData">BTG!$D$2:$F$681</definedName>
    <definedName hidden="1" localSheetId="5" name="Z_C73E9CCC_A1BE_4360_8160_8971227136E3_.wvu.FilterData">'Ágora'!$D$2:$F$28</definedName>
    <definedName hidden="1" localSheetId="2" name="Z_37F63A3F_DB03_48C2_87F2_F75D401AEE38_.wvu.FilterData">BTG!$F$2:$F$681</definedName>
    <definedName hidden="1" localSheetId="3" name="Z_37F63A3F_DB03_48C2_87F2_F75D401AEE38_.wvu.FilterData">Guide!$A$2:$CC$394</definedName>
    <definedName hidden="1" localSheetId="5" name="Z_37F63A3F_DB03_48C2_87F2_F75D401AEE38_.wvu.FilterData">'Ágora'!$F$2:$F$28</definedName>
    <definedName hidden="1" localSheetId="2" name="Z_8AF5E9C4_121D_4A88_9711_37231EB79CBF_.wvu.FilterData">BTG!$B$2:$AI$676</definedName>
    <definedName hidden="1" localSheetId="3" name="Z_8AF5E9C4_121D_4A88_9711_37231EB79CBF_.wvu.FilterData">Guide!$A$2:$CC$394</definedName>
    <definedName hidden="1" localSheetId="5" name="Z_8AF5E9C4_121D_4A88_9711_37231EB79CBF_.wvu.FilterData">'Ágora'!$B$2:$AD$16</definedName>
    <definedName hidden="1" localSheetId="2" name="Z_57E2DFFB_7306_4683_B136_4F83EEC39791_.wvu.FilterData">BTG!$B$2:$AJ$676</definedName>
    <definedName hidden="1" localSheetId="5" name="Z_57E2DFFB_7306_4683_B136_4F83EEC39791_.wvu.FilterData">'Ágora'!$B$2:$AE$15</definedName>
    <definedName hidden="1" localSheetId="2" name="Z_8735E72C_5458_4D80_8F27_BBB9D7BF1400_.wvu.FilterData">BTG!$K$2:$K$681</definedName>
    <definedName hidden="1" localSheetId="3" name="Z_8735E72C_5458_4D80_8F27_BBB9D7BF1400_.wvu.FilterData">Guide!$B$2:$BX$394</definedName>
    <definedName hidden="1" localSheetId="5" name="Z_8735E72C_5458_4D80_8F27_BBB9D7BF1400_.wvu.FilterData">'Ágora'!$K$2:$K$28</definedName>
    <definedName hidden="1" localSheetId="2" name="Z_C505AA1F_8870_4411_B4E8_7EE2C4268D15_.wvu.FilterData">BTG!$B$2:$AJ$676</definedName>
    <definedName hidden="1" localSheetId="5" name="Z_C505AA1F_8870_4411_B4E8_7EE2C4268D15_.wvu.FilterData">'Ágora'!$B$2:$AE$15</definedName>
    <definedName hidden="1" localSheetId="2" name="Z_F24524DD_F015_4DDB_A6CD_11798842919D_.wvu.FilterData">BTG!$A$1:$AP$675</definedName>
    <definedName hidden="1" localSheetId="2" name="Z_582C028D_96AB_44A4_9410_74C5BCFD1B68_.wvu.FilterData">BTG!$A$1:$AP$675</definedName>
    <definedName hidden="1" localSheetId="2" name="Z_469B4AEA_3F2A_4513_B148_F006D52E38F8_.wvu.FilterData">BTG!$F$2:$F$681</definedName>
    <definedName hidden="1" localSheetId="5" name="Z_469B4AEA_3F2A_4513_B148_F006D52E38F8_.wvu.FilterData">'Ágora'!$F$2:$F$28</definedName>
    <definedName hidden="1" localSheetId="2" name="Z_8D17625D_37C3_43BC_B789_64B036258BF2_.wvu.FilterData">BTG!$B$2:$AI$681</definedName>
    <definedName hidden="1" localSheetId="5" name="Z_8D17625D_37C3_43BC_B789_64B036258BF2_.wvu.FilterData">'Ágora'!$B$2:$AD$28</definedName>
    <definedName hidden="1" localSheetId="2" name="Z_59EB4FCE_FFB7_4995_A8E4_A1D14A589905_.wvu.FilterData">BTG!$A$1:$AN$675</definedName>
    <definedName hidden="1" localSheetId="2" name="Z_A8CCFA61_6F35_468C_98A6_9F4A5C8C7CB4_.wvu.FilterData">BTG!$A$1:$AO$681</definedName>
    <definedName hidden="1" localSheetId="2" name="Z_3168C8E1_E467_458A_9794_CD32691FBF53_.wvu.FilterData">BTG!$A$1:$AL$676</definedName>
    <definedName hidden="1" localSheetId="2" name="Z_241E49CD_CFDB_47D5_9119_7D84C0193AEA_.wvu.FilterData">BTG!$A$1:$AM$676</definedName>
    <definedName hidden="1" localSheetId="2" name="Z_5C28E486_E511_4445_90DC_F6EE8839A3E0_.wvu.FilterData">BTG!$B$2:$Q$676</definedName>
    <definedName hidden="1" localSheetId="5" name="Z_5C28E486_E511_4445_90DC_F6EE8839A3E0_.wvu.FilterData">'Ágora'!$B$2:$Q$15</definedName>
    <definedName hidden="1" localSheetId="2" name="Z_DB15BDCC_4E5C_4A2F_9A7E_A0722023C012_.wvu.FilterData">BTG!$A$1:$AN$681</definedName>
    <definedName hidden="1" localSheetId="2" name="Z_CE821E44_42AB_44A3_98D2_6CE732082FF5_.wvu.FilterData">BTG!$Q$2:$Q$681</definedName>
    <definedName hidden="1" localSheetId="5" name="Z_CE821E44_42AB_44A3_98D2_6CE732082FF5_.wvu.FilterData">'Ágora'!$Q$2:$Q$28</definedName>
    <definedName hidden="1" localSheetId="2" name="Z_DA7647B8_59A9_4CDD_B4EB_EE08685B4D19_.wvu.FilterData">BTG!$A$1:$AM$681</definedName>
    <definedName hidden="1" localSheetId="2" name="Z_F3A49F34_4E6D_424F_BAC9_E073E309BC0F_.wvu.FilterData">BTG!$D$2:$F$681</definedName>
    <definedName hidden="1" localSheetId="5" name="Z_F3A49F34_4E6D_424F_BAC9_E073E309BC0F_.wvu.FilterData">'Ágora'!$D$2:$F$28</definedName>
    <definedName hidden="1" localSheetId="2" name="Z_378F1FA3_E45B_46A8_BEBB_1B6EC525F0DE_.wvu.FilterData">BTG!$AH$2:$AH$681</definedName>
    <definedName hidden="1" localSheetId="3" name="Z_378F1FA3_E45B_46A8_BEBB_1B6EC525F0DE_.wvu.FilterData">Guide!$A$2:$CE$394</definedName>
    <definedName hidden="1" localSheetId="5" name="Z_378F1FA3_E45B_46A8_BEBB_1B6EC525F0DE_.wvu.FilterData">'Ágora'!$AC$2:$AC$28</definedName>
    <definedName hidden="1" localSheetId="2" name="Z_9BE535E8_A3A5_4933_B639_0EB839CC4B80_.wvu.FilterData">BTG!$K$2:$K$681</definedName>
    <definedName hidden="1" localSheetId="5" name="Z_9BE535E8_A3A5_4933_B639_0EB839CC4B80_.wvu.FilterData">'Ágora'!$K$2:$K$28</definedName>
    <definedName hidden="1" localSheetId="2" name="Z_B2EEFFA5_DE3E_4323_9149_27927EA53B5B_.wvu.FilterData">BTG!$E$2:$F$681</definedName>
    <definedName hidden="1" localSheetId="5" name="Z_B2EEFFA5_DE3E_4323_9149_27927EA53B5B_.wvu.FilterData">'Ágora'!$E$2:$F$28</definedName>
    <definedName hidden="1" localSheetId="2" name="Z_6E23438C_1582_46CE_ACAB_CF5DFE46A963_.wvu.FilterData">BTG!$A$1:$AO$675</definedName>
    <definedName hidden="1" localSheetId="2" name="Z_861AAB14_3CB0_4200_8233_74B10CE4C648_.wvu.FilterData">BTG!$D$2:$F$681</definedName>
    <definedName hidden="1" localSheetId="5" name="Z_861AAB14_3CB0_4200_8233_74B10CE4C648_.wvu.FilterData">'Ágora'!$D$2:$F$28</definedName>
    <definedName hidden="1" localSheetId="2" name="Z_5FB41E73_A605_4C06_9F93_6105690D4C11_.wvu.FilterData">BTG!$A$1:$AP$675</definedName>
    <definedName hidden="1" localSheetId="2" name="Z_8F9BDA35_E4BD_4D89_AA67_7886D2258B44_.wvu.FilterData">BTG!$B$2:$AI$676</definedName>
    <definedName hidden="1" localSheetId="5" name="Z_8F9BDA35_E4BD_4D89_AA67_7886D2258B44_.wvu.FilterData">'Ágora'!$B$2:$AD$16</definedName>
    <definedName hidden="1" localSheetId="2" name="Z_7817EAAA_1384_440C_9AB6_A0757154E2C6_.wvu.FilterData">BTG!$K$2:$K$681</definedName>
    <definedName hidden="1" localSheetId="5" name="Z_7817EAAA_1384_440C_9AB6_A0757154E2C6_.wvu.FilterData">'Ágora'!$K$2:$K$28</definedName>
    <definedName hidden="1" localSheetId="2" name="Z_BFA0700B_3DF7_4A3C_9F92_6D68743A34C5_.wvu.FilterData">BTG!$A$1:$AR$675</definedName>
    <definedName hidden="1" localSheetId="2" name="Z_A13ACC1F_01E6_4AE6_B8C2_A7FDFB7C5CA4_.wvu.FilterData">BTG!$B$2:$AJ$676</definedName>
    <definedName hidden="1" localSheetId="5" name="Z_A13ACC1F_01E6_4AE6_B8C2_A7FDFB7C5CA4_.wvu.FilterData">'Ágora'!$B$2:$AE$15</definedName>
    <definedName hidden="1" localSheetId="2" name="Z_1B52F9A0_8462_454F_B10B_B4D1F6D54D8D_.wvu.FilterData">BTG!$A$1:$AO$675</definedName>
    <definedName hidden="1" localSheetId="2" name="Z_7F80C372_3B3D_477F_99BB_FD9979AE80EB_.wvu.FilterData">BTG!$A$1:$AP$675</definedName>
    <definedName hidden="1" localSheetId="2" name="Z_E1EB06B0_9A43_4AD7_BA65_7BC35AC1B1AC_.wvu.FilterData">BTG!$A$2:$AQ$675</definedName>
    <definedName hidden="1" localSheetId="2" name="Z_6A02123A_F7CE_4798_B124_4F16CF69868A_.wvu.FilterData">BTG!$B$2:$AJ$676</definedName>
    <definedName hidden="1" localSheetId="5" name="Z_6A02123A_F7CE_4798_B124_4F16CF69868A_.wvu.FilterData">'Ágora'!$B$2:$AE$15</definedName>
    <definedName hidden="1" localSheetId="2" name="Z_0364AC8A_324C_4039_9A2B_697CF3D509C2_.wvu.FilterData">BTG!$A$1:$AP$675</definedName>
    <definedName hidden="1" localSheetId="2" name="Z_841051BB_FA8B_4F34_94DB_D07B01864283_.wvu.FilterData">BTG!$A$2:$AO$675</definedName>
    <definedName hidden="1" localSheetId="2" name="Z_C0C20058_BFE0_45A1_93AD_C916298DEA0B_.wvu.FilterData">BTG!$M$2:$M$681</definedName>
    <definedName hidden="1" localSheetId="5" name="Z_C0C20058_BFE0_45A1_93AD_C916298DEA0B_.wvu.FilterData">'Ágora'!$M$2:$M$28</definedName>
    <definedName hidden="1" localSheetId="2" name="Z_90D73F09_2050_4827_81F0_5FE071C79850_.wvu.FilterData">BTG!$A$1:$AP$675</definedName>
    <definedName hidden="1" localSheetId="2" name="Z_B35A12E0_08E6_4962_8CDA_2FE115877E3F_.wvu.FilterData">BTG!$A$2:$AP$675</definedName>
    <definedName hidden="1" localSheetId="2" name="Z_75028E16_19ED_439B_AEA2_C063DB95879C_.wvu.FilterData">BTG!$A$2:$AQ$675</definedName>
    <definedName hidden="1" localSheetId="2" name="Z_717AA631_C975_4CAD_A48A_6D1AC185B8E5_.wvu.FilterData">BTG!$B$2:$AJ$676</definedName>
    <definedName hidden="1" localSheetId="5" name="Z_717AA631_C975_4CAD_A48A_6D1AC185B8E5_.wvu.FilterData">'Ágora'!$B$2:$AE$15</definedName>
    <definedName hidden="1" localSheetId="0" name="Z_BE1C5916_3226_48F1_A587_DFFC6D530E72_.wvu.FilterData">'Clientes Novos Int.'!$B$1:$J$1</definedName>
    <definedName hidden="1" localSheetId="1" name="Z_BE1C5916_3226_48F1_A587_DFFC6D530E72_.wvu.FilterData">'Clientes Novos'!$A$1:$I$1</definedName>
    <definedName hidden="1" localSheetId="2" name="Z_BE1C5916_3226_48F1_A587_DFFC6D530E72_.wvu.FilterData">BTG!$K$2:$L$681</definedName>
    <definedName hidden="1" localSheetId="3" name="Z_BE1C5916_3226_48F1_A587_DFFC6D530E72_.wvu.FilterData">Guide!$K$2:$S$240</definedName>
    <definedName hidden="1" localSheetId="4" name="Z_BE1C5916_3226_48F1_A587_DFFC6D530E72_.wvu.FilterData">Genial!$A$2:$CA$31</definedName>
    <definedName hidden="1" localSheetId="5" name="Z_BE1C5916_3226_48F1_A587_DFFC6D530E72_.wvu.FilterData">'Ágora'!$K$2:$L$28</definedName>
    <definedName hidden="1" localSheetId="9" name="Z_BE1C5916_3226_48F1_A587_DFFC6D530E72_.wvu.FilterData">XP!$C$1:$BT$543</definedName>
    <definedName hidden="1" localSheetId="2" name="Z_E312BDBB_EC99_4782_AB74_BA8B582C0123_.wvu.FilterData">BTG!$A$1:$AP$675</definedName>
    <definedName hidden="1" localSheetId="2" name="Z_06EB097A_096F_4008_901B_A679E15F03C3_.wvu.FilterData">BTG!$A$2:$AQ$675</definedName>
    <definedName hidden="1" localSheetId="2" name="Z_703F1200_1165_478A_A5C7_9BE8A202F533_.wvu.FilterData">BTG!$A$1:$AP$675</definedName>
    <definedName hidden="1" localSheetId="2" name="Z_592F952C_4771_4E5B_944C_80813187C659_.wvu.FilterData">BTG!$A$1:$AQ$675</definedName>
    <definedName hidden="1" localSheetId="2" name="Z_1651B81A_2259_41B0_ADF0_A7FCE9478CEE_.wvu.FilterData">BTG!$B$2:$AI$676</definedName>
    <definedName hidden="1" localSheetId="3" name="Z_1651B81A_2259_41B0_ADF0_A7FCE9478CEE_.wvu.FilterData">Guide!$B$2:$BT$394</definedName>
    <definedName hidden="1" localSheetId="5" name="Z_1651B81A_2259_41B0_ADF0_A7FCE9478CEE_.wvu.FilterData">'Ágora'!$B$2:$AD$16</definedName>
    <definedName hidden="1" localSheetId="2" name="Z_95F2BC00_DFFF_433B_87B3_8ABE02AB80AE_.wvu.FilterData">BTG!$B$2:$AG$676</definedName>
    <definedName hidden="1" localSheetId="3" name="Z_95F2BC00_DFFF_433B_87B3_8ABE02AB80AE_.wvu.FilterData">Guide!$K$2:$S$402</definedName>
    <definedName hidden="1" localSheetId="5" name="Z_95F2BC00_DFFF_433B_87B3_8ABE02AB80AE_.wvu.FilterData">'Ágora'!$B$2:$AB$16</definedName>
    <definedName hidden="1" localSheetId="2" name="Z_8EBB52A0_CF6E_4EB4_BE1E_388F8023BB3B_.wvu.FilterData">BTG!$B$2:$AG$676</definedName>
    <definedName hidden="1" localSheetId="3" name="Z_8EBB52A0_CF6E_4EB4_BE1E_388F8023BB3B_.wvu.FilterData">Guide!$B$2:$BT$394</definedName>
    <definedName hidden="1" localSheetId="5" name="Z_8EBB52A0_CF6E_4EB4_BE1E_388F8023BB3B_.wvu.FilterData">'Ágora'!$B$2:$AB$16</definedName>
    <definedName hidden="1" localSheetId="2" name="Z_6C455000_909B_4CCB_A9B5_171845A4E0A0_.wvu.FilterData">BTG!$A$2:$AP$675</definedName>
    <definedName hidden="1" localSheetId="2" name="Z_D7F48583_F8EB_4896_8473_DFF0B2A14A80_.wvu.FilterData">BTG!$B$2:$AJ$676</definedName>
    <definedName hidden="1" localSheetId="5" name="Z_D7F48583_F8EB_4896_8473_DFF0B2A14A80_.wvu.FilterData">'Ágora'!$B$2:$AE$15</definedName>
    <definedName hidden="1" localSheetId="2" name="Z_1DBF1E2A_EC27_4866_B8AD_CA9EA987F56E_.wvu.FilterData">BTG!$A$1:$AP$681</definedName>
    <definedName hidden="1" localSheetId="2" name="Z_32C61037_6421_40F1_9518_C29CBE085E20_.wvu.FilterData">BTG!$A$1:$AQ$675</definedName>
    <definedName hidden="1" localSheetId="2" name="Z_B3F0B3B0_4813_427F_9B1B_DF6B964C3701_.wvu.FilterData">BTG!$F$2:$F$681</definedName>
    <definedName hidden="1" localSheetId="5" name="Z_B3F0B3B0_4813_427F_9B1B_DF6B964C3701_.wvu.FilterData">'Ágora'!$F$2:$F$28</definedName>
    <definedName hidden="1" localSheetId="2" name="Z_4406F4D3_E33F_40FD_9C8F_016657D9998E_.wvu.FilterData">BTG!$A$1:$AL$676</definedName>
    <definedName hidden="1" localSheetId="2" name="Z_8ACFF14C_8FBD_431C_9ADE_EBB315B23C4B_.wvu.FilterData">BTG!$A$2:$AQ$675</definedName>
    <definedName hidden="1" localSheetId="2" name="Z_511CFA60_1C78_4D32_9D67_193337EFA7B6_.wvu.FilterData">BTG!$A$1:$AL$676</definedName>
    <definedName hidden="1" localSheetId="0" name="Z_541882D2_186B_4F6F_ABC1_16BD911E4EA8_.wvu.FilterData">'Clientes Novos Int.'!$B$1:$N$1</definedName>
    <definedName hidden="1" localSheetId="1" name="Z_541882D2_186B_4F6F_ABC1_16BD911E4EA8_.wvu.FilterData">'Clientes Novos'!$A$1:$P$30</definedName>
    <definedName hidden="1" localSheetId="2" name="Z_541882D2_186B_4F6F_ABC1_16BD911E4EA8_.wvu.FilterData">BTG!$A$2:$AL$676</definedName>
    <definedName hidden="1" localSheetId="3" name="Z_541882D2_186B_4F6F_ABC1_16BD911E4EA8_.wvu.FilterData">Guide!$K$2:$K$402</definedName>
    <definedName hidden="1" localSheetId="2" name="Z_106A2B9B_2F87_46A7_8D2E_0EB69AF641B5_.wvu.FilterData">BTG!$A$1:$AQ$675</definedName>
    <definedName hidden="1" localSheetId="0" name="Z_3E3C96C8_E2BF_4940_B40B_9E98EBCF1845_.wvu.FilterData">'Clientes Novos Int.'!$D$1</definedName>
    <definedName hidden="1" localSheetId="1" name="Z_3E3C96C8_E2BF_4940_B40B_9E98EBCF1845_.wvu.FilterData">'Clientes Novos'!$C$1:$C$30</definedName>
    <definedName hidden="1" localSheetId="2" name="Z_3E3C96C8_E2BF_4940_B40B_9E98EBCF1845_.wvu.FilterData">BTG!$B$2:$AG$676</definedName>
    <definedName hidden="1" localSheetId="3" name="Z_3E3C96C8_E2BF_4940_B40B_9E98EBCF1845_.wvu.FilterData">Guide!$B$2:$BS$394</definedName>
    <definedName hidden="1" localSheetId="5" name="Z_3E3C96C8_E2BF_4940_B40B_9E98EBCF1845_.wvu.FilterData">'Ágora'!$B$2:$AB$16</definedName>
    <definedName hidden="1" localSheetId="2" name="Z_45B9B281_1011_4877_883F_89F3FADAE5E4_.wvu.FilterData">BTG!$A$1:$AQ$675</definedName>
    <definedName hidden="1" localSheetId="2" name="Z_FF68AB3A_0979_497B_AF3F_7E5AB6CCF5CC_.wvu.FilterData">BTG!$K$2:$K$681</definedName>
    <definedName hidden="1" localSheetId="5" name="Z_FF68AB3A_0979_497B_AF3F_7E5AB6CCF5CC_.wvu.FilterData">'Ágora'!$K$2:$K$28</definedName>
    <definedName hidden="1" localSheetId="2" name="Z_3329B5D2_8EF4_4384_9BDA_FB02ACDA78BC_.wvu.FilterData">BTG!$B$2:$AG$676</definedName>
    <definedName hidden="1" localSheetId="3" name="Z_3329B5D2_8EF4_4384_9BDA_FB02ACDA78BC_.wvu.FilterData">Guide!$K$2:$K$402</definedName>
    <definedName hidden="1" localSheetId="5" name="Z_3329B5D2_8EF4_4384_9BDA_FB02ACDA78BC_.wvu.FilterData">'Ágora'!$B$2:$AB$16</definedName>
    <definedName hidden="1" localSheetId="2" name="Z_31CC61A9_9B52_425E_AB4F_B3CA80BAC7E9_.wvu.FilterData">BTG!$B$2:$AI$681</definedName>
    <definedName hidden="1" localSheetId="3" name="Z_31CC61A9_9B52_425E_AB4F_B3CA80BAC7E9_.wvu.FilterData">Guide!$A$1:$CC$394</definedName>
    <definedName hidden="1" localSheetId="5" name="Z_31CC61A9_9B52_425E_AB4F_B3CA80BAC7E9_.wvu.FilterData">'Ágora'!$B$2:$AD$28</definedName>
    <definedName hidden="1" localSheetId="2" name="Z_7C721B5A_AD1F_41F6_AA8D_34A350AF43AA_.wvu.FilterData">BTG!$A$1:$AP$675</definedName>
    <definedName hidden="1" localSheetId="2" name="Z_9DBC6502_0D95_4A18_B5AC_ACE85D5DC7B2_.wvu.FilterData">BTG!$A$1:$AM$681</definedName>
    <definedName hidden="1" localSheetId="2" name="Z_F40FF6F4_EF00_46F4_B9BB_5FDD097E6EC1_.wvu.FilterData">BTG!$A$1:$AP$675</definedName>
    <definedName hidden="1" localSheetId="2" name="Z_3658B25B_3A3A_434F_AD00_61CC42225C5D_.wvu.FilterData">BTG!$A$1:$AQ$675</definedName>
    <definedName hidden="1" localSheetId="2" name="Z_9566D697_B64E_45BE_A879_AE91147D8AA2_.wvu.FilterData">BTG!$F$2:$M$681</definedName>
    <definedName hidden="1" localSheetId="5" name="Z_9566D697_B64E_45BE_A879_AE91147D8AA2_.wvu.FilterData">'Ágora'!$F$2:$M$28</definedName>
    <definedName hidden="1" localSheetId="2" name="Z_56C83F0C_6437_4F16_8F0A_F3E662518FAF_.wvu.FilterData">BTG!$B$2:$AI$676</definedName>
    <definedName hidden="1" localSheetId="5" name="Z_56C83F0C_6437_4F16_8F0A_F3E662518FAF_.wvu.FilterData">'Ágora'!$B$2:$AD$16</definedName>
    <definedName hidden="1" localSheetId="2" name="Z_99A41BA6_A4F6_4FDA_B1C1_4C9F9E7C8AA2_.wvu.FilterData">BTG!$D$2:$AI$681</definedName>
    <definedName hidden="1" localSheetId="5" name="Z_99A41BA6_A4F6_4FDA_B1C1_4C9F9E7C8AA2_.wvu.FilterData">'Ágora'!$D$2:$AD$28</definedName>
    <definedName hidden="1" localSheetId="2" name="Z_8872C746_9C87_4897_B145_C858C5C15F34_.wvu.FilterData">BTG!$B$2:$AG$676</definedName>
    <definedName hidden="1" localSheetId="3" name="Z_8872C746_9C87_4897_B145_C858C5C15F34_.wvu.FilterData">Guide!$K$2:$S$402</definedName>
    <definedName hidden="1" localSheetId="5" name="Z_8872C746_9C87_4897_B145_C858C5C15F34_.wvu.FilterData">'Ágora'!$B$2:$AB$16</definedName>
    <definedName hidden="1" localSheetId="2" name="Z_B0B009B4_6353_4ABE_8F4B_C2BF5FD26D42_.wvu.FilterData">BTG!$B$2:$AJ$676</definedName>
    <definedName hidden="1" localSheetId="5" name="Z_B0B009B4_6353_4ABE_8F4B_C2BF5FD26D42_.wvu.FilterData">'Ágora'!$B$2:$AE$15</definedName>
    <definedName hidden="1" localSheetId="2" name="Z_C9E2010B_3C97_4B3B_ADF4_663B833AD70F_.wvu.FilterData">BTG!$A$1:$AP$675</definedName>
    <definedName hidden="1" localSheetId="2" name="Z_4ECD5606_F9EC_4924_A723_D18853D6828F_.wvu.FilterData">BTG!$A$1:$AP$675</definedName>
    <definedName hidden="1" localSheetId="2" name="Z_4372890C_0FD6_4A7D_A901_9D104F4AF98C_.wvu.FilterData">BTG!$A$1:$AM$680</definedName>
    <definedName hidden="1" localSheetId="2" name="Z_1181E930_C6EF_4625_95ED_E8250DDB7654_.wvu.FilterData">BTG!$B$2:$AI$676</definedName>
    <definedName hidden="1" localSheetId="3" name="Z_1181E930_C6EF_4625_95ED_E8250DDB7654_.wvu.FilterData">Guide!$K$2:$K$402</definedName>
    <definedName hidden="1" localSheetId="5" name="Z_1181E930_C6EF_4625_95ED_E8250DDB7654_.wvu.FilterData">'Ágora'!$B$2:$AD$16</definedName>
    <definedName hidden="1" localSheetId="2" name="Z_D6703532_FDE6_4817_83EA_7211D5079F05_.wvu.FilterData">BTG!$A$1:$AM$680</definedName>
    <definedName hidden="1" localSheetId="2" name="Z_B104EA68_3B47_4C2D_BD39_66A4AC1A37CA_.wvu.FilterData">BTG!$A$1:$AQ$675</definedName>
    <definedName hidden="1" localSheetId="2" name="Z_5EF7DD55_0541_4C46_BC1D_F9C8233D2F80_.wvu.FilterData">BTG!$AB$2:$AB$681</definedName>
    <definedName hidden="1" localSheetId="3" name="Z_5EF7DD55_0541_4C46_BC1D_F9C8233D2F80_.wvu.FilterData">Guide!$K$2:$K$402</definedName>
    <definedName hidden="1" localSheetId="2" name="Z_8052D6E1_39F4_41D7_901A_542D534F4B63_.wvu.FilterData">BTG!$A$2:$AQ$675</definedName>
    <definedName hidden="1" localSheetId="2" name="Z_CA36CA07_5F72_4A9A_8BDF_91277FCD809D_.wvu.FilterData">BTG!$A$1:$AM$681</definedName>
    <definedName hidden="1" localSheetId="2" name="Z_0BBAB79E_AEFA_4940_B903_92692ECC62B1_.wvu.FilterData">BTG!$K$2:$K$681</definedName>
    <definedName hidden="1" localSheetId="3" name="Z_0BBAB79E_AEFA_4940_B903_92692ECC62B1_.wvu.FilterData">Guide!$K$2:$K$402</definedName>
    <definedName hidden="1" localSheetId="5" name="Z_0BBAB79E_AEFA_4940_B903_92692ECC62B1_.wvu.FilterData">'Ágora'!$K$2:$K$28</definedName>
    <definedName hidden="1" localSheetId="2" name="Z_F0E3FE7D_144F_4DCA_9659_0A80379E31B4_.wvu.FilterData">BTG!$A$1:$AP$675</definedName>
    <definedName hidden="1" localSheetId="2" name="Z_2CAA1559_4BD0_4C30_95B6_2035EFE12725_.wvu.FilterData">BTG!$A$1:$AL$681</definedName>
    <definedName hidden="1" localSheetId="2" name="Z_C13DC791_1557_47DE_A1FD_F675567CE2DE_.wvu.FilterData">BTG!$A$1:$AM$681</definedName>
    <definedName hidden="1" localSheetId="2" name="Z_F25C3A8E_9D4E_42CF_885E_1E67933209E0_.wvu.FilterData">BTG!$B$2:$AJ$676</definedName>
    <definedName hidden="1" localSheetId="5" name="Z_F25C3A8E_9D4E_42CF_885E_1E67933209E0_.wvu.FilterData">'Ágora'!$B$2:$AE$15</definedName>
    <definedName hidden="1" localSheetId="2" name="Z_A0C1F286_8437_4C7A_B769_4AE37FADE7C8_.wvu.FilterData">BTG!$M$2:$O$681</definedName>
    <definedName hidden="1" localSheetId="5" name="Z_A0C1F286_8437_4C7A_B769_4AE37FADE7C8_.wvu.FilterData">'Ágora'!$M$2:$O$28</definedName>
    <definedName hidden="1" localSheetId="2" name="Z_D0D1C4A5_51A3_412C_A2BF_C2993D829BBD_.wvu.FilterData">BTG!$F$2:$F$681</definedName>
    <definedName hidden="1" localSheetId="5" name="Z_D0D1C4A5_51A3_412C_A2BF_C2993D829BBD_.wvu.FilterData">'Ágora'!$F$2:$F$28</definedName>
    <definedName hidden="1" localSheetId="2" name="Z_CB76AC87_2A57_4E6F_9FCA_87AF8A887F87_.wvu.FilterData">BTG!$A$1:$AQ$675</definedName>
    <definedName hidden="1" localSheetId="2" name="Z_2D1D291A_80D1_41EA_85BF_CE9BC7F4AC6E_.wvu.FilterData">BTG!$A$1:$AM$675</definedName>
    <definedName hidden="1" localSheetId="2" name="Z_1B8455AB_C719_4742_A999_64CD7364E22A_.wvu.FilterData">BTG!$A$1:$AL$676</definedName>
    <definedName hidden="1" localSheetId="2" name="Z_5D35A8B0_0CE2_47FD_A467_5B1467B0CB8A_.wvu.FilterData">BTG!$A$1:$AL$676</definedName>
    <definedName hidden="1" localSheetId="2" name="Z_E4DD768F_919E_4FA2_A2E5_4638A0B2C1FD_.wvu.FilterData">BTG!$AJ$2:$AJ$681</definedName>
    <definedName hidden="1" localSheetId="5" name="Z_E4DD768F_919E_4FA2_A2E5_4638A0B2C1FD_.wvu.FilterData">'Ágora'!$AE$2:$AE$28</definedName>
    <definedName hidden="1" localSheetId="2" name="Z_F854E114_B02F_4F65_8650_BBCA1E4D500D_.wvu.FilterData">BTG!$B$2:$AG$676</definedName>
    <definedName hidden="1" localSheetId="3" name="Z_F854E114_B02F_4F65_8650_BBCA1E4D500D_.wvu.FilterData">Guide!$B$2:$S$402</definedName>
    <definedName hidden="1" localSheetId="5" name="Z_F854E114_B02F_4F65_8650_BBCA1E4D500D_.wvu.FilterData">'Ágora'!$B$2:$AB$16</definedName>
    <definedName hidden="1" localSheetId="2" name="Z_05D4943B_EEBF_4428_BDB2_FA8C58745616_.wvu.FilterData">BTG!$F$2:$F$681</definedName>
    <definedName hidden="1" localSheetId="3" name="Z_05D4943B_EEBF_4428_BDB2_FA8C58745616_.wvu.FilterData">Guide!$A$1:$CD$394</definedName>
    <definedName hidden="1" localSheetId="5" name="Z_05D4943B_EEBF_4428_BDB2_FA8C58745616_.wvu.FilterData">'Ágora'!$F$2:$F$28</definedName>
    <definedName hidden="1" localSheetId="2" name="Z_D270586E_3BA0_44CB_B9B1_93DF83AA3D71_.wvu.FilterData">BTG!$D$2:$F$681</definedName>
    <definedName hidden="1" localSheetId="5" name="Z_D270586E_3BA0_44CB_B9B1_93DF83AA3D71_.wvu.FilterData">'Ágora'!$D$2:$F$28</definedName>
    <definedName hidden="1" localSheetId="2" name="Z_A3B17D17_C6C2_4267_8338_EED1E7D50805_.wvu.FilterData">BTG!$A$1:$AL$676</definedName>
    <definedName hidden="1" localSheetId="2" name="Z_D3554B30_8416_4427_91EC_2E2635C7DA33_.wvu.FilterData">BTG!$AC$2:$AC$681</definedName>
    <definedName hidden="1" localSheetId="3" name="Z_D3554B30_8416_4427_91EC_2E2635C7DA33_.wvu.FilterData">Guide!$K$2:$K$402</definedName>
    <definedName hidden="1" localSheetId="2" name="Z_55B78EBB_9303_49DF_B873_4184ED53FB6A_.wvu.FilterData">BTG!$B$2:$AJ$676</definedName>
    <definedName hidden="1" localSheetId="5" name="Z_55B78EBB_9303_49DF_B873_4184ED53FB6A_.wvu.FilterData">'Ágora'!$B$2:$AE$15</definedName>
    <definedName hidden="1" localSheetId="2" name="Z_F8C5FB28_6B48_4825_B951_133680C39792_.wvu.FilterData">BTG!$A$1:$AP$675</definedName>
    <definedName hidden="1" localSheetId="2" name="Z_9073ACE2_2A8A_4A2E_A820_B32545CA266A_.wvu.FilterData">BTG!$A$2:$AQ$675</definedName>
    <definedName hidden="1" localSheetId="2" name="Z_B6372B97_2AFE_4A9E_8DA0_AEE7B4091FD3_.wvu.FilterData">BTG!$A$1:$AL$676</definedName>
    <definedName hidden="1" localSheetId="2" name="Z_3556907B_F857_4FBB_BE4F_646D7B00BA9A_.wvu.FilterData">BTG!$A$1:$AO$675</definedName>
    <definedName hidden="1" localSheetId="2" name="Z_A2C19CAB_B5EA_495F_AE24_12A8C380F4A8_.wvu.FilterData">BTG!$A$1:$AP$675</definedName>
    <definedName hidden="1" localSheetId="2" name="Z_50134998_DA36_4969_A2B5_C073BD5ECD70_.wvu.FilterData">BTG!$F$2:$AI$681</definedName>
    <definedName hidden="1" localSheetId="3" name="Z_50134998_DA36_4969_A2B5_C073BD5ECD70_.wvu.FilterData">Guide!$A$2:$CE$394</definedName>
    <definedName hidden="1" localSheetId="5" name="Z_50134998_DA36_4969_A2B5_C073BD5ECD70_.wvu.FilterData">'Ágora'!$F$2:$AD$28</definedName>
    <definedName hidden="1" localSheetId="2" name="Z_AB383F2F_9ED5_4630_9F64_F7F27E5D15F5_.wvu.FilterData">BTG!$A$1:$AL$676</definedName>
    <definedName hidden="1" localSheetId="3" name="Z_AB383F2F_9ED5_4630_9F64_F7F27E5D15F5_.wvu.FilterData">Guide!$K$2:$K$402</definedName>
    <definedName hidden="1" localSheetId="2" name="Z_59AC7282_2FF6_4FA7_B2F7_F5E61C88E357_.wvu.FilterData">BTG!$D$2:$K$681</definedName>
    <definedName hidden="1" localSheetId="3" name="Z_59AC7282_2FF6_4FA7_B2F7_F5E61C88E357_.wvu.FilterData">Guide!$A$1:$CB$402</definedName>
    <definedName hidden="1" localSheetId="5" name="Z_59AC7282_2FF6_4FA7_B2F7_F5E61C88E357_.wvu.FilterData">'Ágora'!$D$2:$K$28</definedName>
    <definedName hidden="1" localSheetId="0" name="Z_97B19DE6_98F3_4E5B_BFCF_193E09C20793_.wvu.FilterData">'Clientes Novos Int.'!$B$1:$N$1</definedName>
    <definedName hidden="1" localSheetId="1" name="Z_97B19DE6_98F3_4E5B_BFCF_193E09C20793_.wvu.FilterData">'Clientes Novos'!$A$1:$P$1</definedName>
    <definedName hidden="1" localSheetId="2" name="Z_97B19DE6_98F3_4E5B_BFCF_193E09C20793_.wvu.FilterData">BTG!$B$2:$AK$676</definedName>
    <definedName hidden="1" localSheetId="3" name="Z_97B19DE6_98F3_4E5B_BFCF_193E09C20793_.wvu.FilterData">Guide!$L$2:$L$402</definedName>
    <definedName hidden="1" localSheetId="4" name="Z_97B19DE6_98F3_4E5B_BFCF_193E09C20793_.wvu.FilterData">Genial!$A$1:$BX$40</definedName>
    <definedName hidden="1" localSheetId="5" name="Z_97B19DE6_98F3_4E5B_BFCF_193E09C20793_.wvu.FilterData">'Ágora'!$B$2:$AF$15</definedName>
    <definedName hidden="1" localSheetId="8" name="Z_97B19DE6_98F3_4E5B_BFCF_193E09C20793_.wvu.FilterData">'Brasil Plural'!$C$2:$AF$20</definedName>
    <definedName hidden="1" localSheetId="9" name="Z_97B19DE6_98F3_4E5B_BFCF_193E09C20793_.wvu.FilterData">XP!$C$1:$BO$543</definedName>
    <definedName hidden="1" localSheetId="14" name="Z_97B19DE6_98F3_4E5B_BFCF_193E09C20793_.wvu.FilterData">'Saídas'!$A$2:$K$798</definedName>
    <definedName hidden="1" localSheetId="2" name="Z_02BB6C3A_7F5D_4426_9ADD_E4348B3C3E53_.wvu.FilterData">BTG!$AI$2:$AI$681</definedName>
    <definedName hidden="1" localSheetId="3" name="Z_02BB6C3A_7F5D_4426_9ADD_E4348B3C3E53_.wvu.FilterData">Guide!$A$1:$CD$394</definedName>
    <definedName hidden="1" localSheetId="5" name="Z_02BB6C3A_7F5D_4426_9ADD_E4348B3C3E53_.wvu.FilterData">'Ágora'!$AD$2:$AD$28</definedName>
    <definedName hidden="1" localSheetId="2" name="Z_EC940E2B_3A0A_484F_974A_BA73DD96A98A_.wvu.FilterData">BTG!$A$1:$AO$675</definedName>
    <definedName hidden="1" localSheetId="2" name="Z_D4645C05_D966_4B67_A8AC_22E3DD1E5D05_.wvu.FilterData">BTG!$B$2:$AJ$676</definedName>
    <definedName hidden="1" localSheetId="5" name="Z_D4645C05_D966_4B67_A8AC_22E3DD1E5D05_.wvu.FilterData">'Ágora'!$B$2:$AE$16</definedName>
    <definedName hidden="1" localSheetId="2" name="Z_AAD7308F_36C4_49DE_B261_30E3F7743E82_.wvu.FilterData">BTG!$A$2:$AQ$675</definedName>
    <definedName hidden="1" localSheetId="2" name="Z_1FF7BB62_F547_4D9A_B6E1_428AF2F44A0F_.wvu.FilterData">BTG!$A$1:$AL$676</definedName>
    <definedName hidden="1" localSheetId="2" name="Z_86B059C3_D288_442F_B5C8_01AFBBE89D8B_.wvu.FilterData">BTG!$A$2:$AP$675</definedName>
    <definedName hidden="1" localSheetId="2" name="Z_C7DB427C_EA61_4ABD_A4B7_8C039CBB2D78_.wvu.FilterData">BTG!$B$2:$AI$676</definedName>
    <definedName hidden="1" localSheetId="5" name="Z_C7DB427C_EA61_4ABD_A4B7_8C039CBB2D78_.wvu.FilterData">'Ágora'!$B$2:$AD$16</definedName>
    <definedName hidden="1" localSheetId="2" name="Z_FD9430C7_BC13_4BDB_A2C2_8905C7700ADB_.wvu.FilterData">BTG!$D$2:$E$675</definedName>
    <definedName hidden="1" localSheetId="2" name="Z_5DE999CD_486C_480C_96A7_E7CE07831A22_.wvu.FilterData">BTG!$B$2:$AJ$681</definedName>
    <definedName hidden="1" localSheetId="5" name="Z_5DE999CD_486C_480C_96A7_E7CE07831A22_.wvu.FilterData">'Ágora'!$B$2:$AE$28</definedName>
    <definedName hidden="1" localSheetId="2" name="Z_BC76CC95_B2BD_49BC_A3FC_D1B857AE74D4_.wvu.FilterData">BTG!$B$2:$AJ$676</definedName>
    <definedName hidden="1" localSheetId="5" name="Z_BC76CC95_B2BD_49BC_A3FC_D1B857AE74D4_.wvu.FilterData">'Ágora'!$B$2:$AE$15</definedName>
    <definedName hidden="1" localSheetId="2" name="Z_38EB28D1_4AB4_43D1_8A6E_3DEABAA2C83A_.wvu.FilterData">BTG!$A$1:$AM$681</definedName>
    <definedName hidden="1" localSheetId="2" name="Z_9CBD28BE_281A_465E_9E50_401BBD45C2E6_.wvu.FilterData">BTG!$F$2:$F$681</definedName>
    <definedName hidden="1" localSheetId="3" name="Z_9CBD28BE_281A_465E_9E50_401BBD45C2E6_.wvu.FilterData">Guide!$B$2:$BV$402</definedName>
    <definedName hidden="1" localSheetId="5" name="Z_9CBD28BE_281A_465E_9E50_401BBD45C2E6_.wvu.FilterData">'Ágora'!$F$2:$F$28</definedName>
    <definedName hidden="1" localSheetId="2" name="Z_DABF770D_6323_415F_811C_EC4E0E640E57_.wvu.FilterData">BTG!$A$1:$AM$681</definedName>
    <definedName hidden="1" localSheetId="2" name="Z_27613692_CC5B_44F2_8DEA_232764E115FE_.wvu.FilterData">BTG!$J$1:$P$675</definedName>
    <definedName hidden="1" localSheetId="2" name="Z_D2142E52_08B2_4502_BE70_2A666ED124F1_.wvu.FilterData">BTG!$D$2:$AI$681</definedName>
    <definedName hidden="1" localSheetId="3" name="Z_D2142E52_08B2_4502_BE70_2A666ED124F1_.wvu.FilterData">Guide!$A$2:$CD$394</definedName>
    <definedName hidden="1" localSheetId="5" name="Z_D2142E52_08B2_4502_BE70_2A666ED124F1_.wvu.FilterData">'Ágora'!$D$2:$AD$28</definedName>
    <definedName hidden="1" localSheetId="2" name="Z_31DE4BFA_CBF2_45AB_BFD3_B3B5C3954E82_.wvu.FilterData">BTG!$A$1:$AP$675</definedName>
    <definedName hidden="1" localSheetId="2" name="Z_B90CF62A_184E_46B2_8E08_A82F28304BA3_.wvu.FilterData">BTG!$A$1:$AP$675</definedName>
    <definedName hidden="1" localSheetId="2" name="Z_5FDEB506_0CB8_4886_8B40_34F6F035D6BA_.wvu.FilterData">BTG!$B$2:$AG$676</definedName>
    <definedName hidden="1" localSheetId="3" name="Z_5FDEB506_0CB8_4886_8B40_34F6F035D6BA_.wvu.FilterData">Guide!$B$2:$S$402</definedName>
    <definedName hidden="1" localSheetId="5" name="Z_5FDEB506_0CB8_4886_8B40_34F6F035D6BA_.wvu.FilterData">'Ágora'!$B$2:$AB$16</definedName>
    <definedName hidden="1" localSheetId="2" name="Z_526C7330_3170_4B8C_9C52_85A4E69FEFF8_.wvu.FilterData">BTG!$B$2:$AI$676</definedName>
    <definedName hidden="1" localSheetId="3" name="Z_526C7330_3170_4B8C_9C52_85A4E69FEFF8_.wvu.FilterData">Guide!$K$2:$K$402</definedName>
    <definedName hidden="1" localSheetId="5" name="Z_526C7330_3170_4B8C_9C52_85A4E69FEFF8_.wvu.FilterData">'Ágora'!$B$2:$AD$16</definedName>
    <definedName hidden="1" localSheetId="2" name="Z_F148808C_2987_4AA8_ACE7_2B3F34BA9119_.wvu.FilterData">BTG!$A$1:$AO$675</definedName>
    <definedName hidden="1" localSheetId="2" name="Z_9348E30F_464A_4370_AB02_8AC1793AE41C_.wvu.FilterData">BTG!$A$1:$AL$676</definedName>
    <definedName hidden="1" localSheetId="2" name="Z_5EEB1439_40A5_4A95_B13C_A1E2DABD040F_.wvu.FilterData">BTG!$AJ$2:$AJ$681</definedName>
    <definedName hidden="1" localSheetId="5" name="Z_5EEB1439_40A5_4A95_B13C_A1E2DABD040F_.wvu.FilterData">'Ágora'!$AE$2:$AE$28</definedName>
    <definedName hidden="1" localSheetId="2" name="Z_0F2C829D_C4C5_4D7C_9034_6461EA7D8321_.wvu.FilterData">BTG!$A$1:$AP$675</definedName>
    <definedName hidden="1" localSheetId="2" name="Z_AEE64B9D_9631_4063_BEAF_BCD8E906C265_.wvu.FilterData">BTG!$A$1:$AO$675</definedName>
    <definedName hidden="1" localSheetId="2" name="Z_699332F7_D840_4C15_BDBA_F008997D15FD_.wvu.FilterData">BTG!$A$1:$AP$675</definedName>
    <definedName hidden="1" localSheetId="2" name="Z_DD997F0A_1D6E_4709_B348_61CC94748EF5_.wvu.FilterData">BTG!$A$1:$AL$676</definedName>
    <definedName hidden="1" localSheetId="2" name="Z_E60F7469_C767_4691_8384_B77F9DB78165_.wvu.FilterData">BTG!$A$1:$AQ$675</definedName>
    <definedName hidden="1" localSheetId="2" name="Z_F47D71BD_7272_481A_A8D2_09F2CAD0097C_.wvu.FilterData">BTG!$A$2:$AN$675</definedName>
    <definedName hidden="1" localSheetId="2" name="Z_D328FD60_F02A_4F78_A702_5CF074C98386_.wvu.FilterData">BTG!$A$1:$AP$675</definedName>
    <definedName hidden="1" localSheetId="2" name="Z_0F453E4C_A693_409A_B72F_E9D64D46B3BB_.wvu.FilterData">BTG!$A$1:$AL$676</definedName>
    <definedName hidden="1" localSheetId="0" name="Z_DEF40B26_B7ED_4C54_B80E_35B7DED81688_.wvu.FilterData">'Clientes Novos Int.'!$B$1:$N$1</definedName>
    <definedName hidden="1" localSheetId="1" name="Z_DEF40B26_B7ED_4C54_B80E_35B7DED81688_.wvu.FilterData">'Clientes Novos'!$A$1:$P$1</definedName>
    <definedName hidden="1" localSheetId="2" name="Z_DEF40B26_B7ED_4C54_B80E_35B7DED81688_.wvu.FilterData">BTG!$B$2:$AK$676</definedName>
    <definedName hidden="1" localSheetId="3" name="Z_DEF40B26_B7ED_4C54_B80E_35B7DED81688_.wvu.FilterData">Guide!$K$2:$K$402</definedName>
    <definedName hidden="1" localSheetId="2" name="Z_5F810561_6187_45C2_A9A7_FBD7416829AE_.wvu.FilterData">BTG!$A$2:$AO$675</definedName>
    <definedName hidden="1" localSheetId="2" name="Z_BBAC8B8C_8F2F_4E06_801C_832B61F9D507_.wvu.FilterData">BTG!$A$2:$AP$675</definedName>
    <definedName hidden="1" localSheetId="2" name="Z_B2BD70A7_BCB5_4D37_BD74_0ABE144CDB5B_.wvu.FilterData">BTG!$A$1:$AL$676</definedName>
    <definedName hidden="1" localSheetId="2" name="Z_088DCA4E_3703_4D5D_BBBA_DE63BF9530E7_.wvu.FilterData">BTG!$A$1:$AL$676</definedName>
    <definedName hidden="1" localSheetId="3" name="Z_088DCA4E_3703_4D5D_BBBA_DE63BF9530E7_.wvu.FilterData">Guide!$B$2:$BT$394</definedName>
    <definedName hidden="1" localSheetId="2" name="Z_89A71295_EBC2_4B1C_9745_DCD8EC9D585F_.wvu.FilterData">BTG!$K$2:$K$681</definedName>
    <definedName hidden="1" localSheetId="3" name="Z_89A71295_EBC2_4B1C_9745_DCD8EC9D585F_.wvu.FilterData">Guide!$B$2:$S$402</definedName>
    <definedName hidden="1" localSheetId="5" name="Z_89A71295_EBC2_4B1C_9745_DCD8EC9D585F_.wvu.FilterData">'Ágora'!$K$2:$K$28</definedName>
  </definedNames>
  <calcPr/>
  <customWorkbookViews>
    <customWorkbookView activeSheetId="0" maximized="1" windowHeight="0" windowWidth="0" guid="{A0C1F286-8437-4C7A-B769-4AE37FADE7C8}" name="Filtro 59"/>
    <customWorkbookView activeSheetId="0" maximized="1" windowHeight="0" windowWidth="0" guid="{3168C8E1-E467-458A-9794-CD32691FBF53}" name="Filtro 57"/>
    <customWorkbookView activeSheetId="0" maximized="1" windowHeight="0" windowWidth="0" guid="{B3F0B3B0-4813-427F-9B1B-DF6B964C3701}" name="Filtro 58"/>
    <customWorkbookView activeSheetId="0" maximized="1" windowHeight="0" windowWidth="0" guid="{7817EAAA-1384-440C-9AB6-A0757154E2C6}" name="Filtro 55"/>
    <customWorkbookView activeSheetId="0" maximized="1" windowHeight="0" windowWidth="0" guid="{9BE535E8-A3A5-4933-B639-0EB839CC4B80}" name="Filtro 56"/>
    <customWorkbookView activeSheetId="0" maximized="1" windowHeight="0" windowWidth="0" guid="{E4DD768F-919E-4FA2-A2E5-4638A0B2C1FD}" name="Filtro 53"/>
    <customWorkbookView activeSheetId="0" maximized="1" windowHeight="0" windowWidth="0" guid="{43E7C554-BD41-41D0-90EA-E2A61E6E52E0}" name="Filtro 54"/>
    <customWorkbookView activeSheetId="0" maximized="1" windowHeight="0" windowWidth="0" guid="{D4645C05-D966-4B67-A8AC-22E3DD1E5D05}" name="Filtro 51"/>
    <customWorkbookView activeSheetId="0" maximized="1" windowHeight="0" windowWidth="0" guid="{FF68AB3A-0979-497B-AF3F-7E5AB6CCF5CC}" name="Filtro 52"/>
    <customWorkbookView activeSheetId="0" maximized="1" windowHeight="0" windowWidth="0" guid="{F8C5FB28-6B48-4825-B951-133680C39792}" name="Filtro 118"/>
    <customWorkbookView activeSheetId="0" maximized="1" windowHeight="0" windowWidth="0" guid="{90D73F09-2050-4827-81F0-5FE071C79850}" name="Filtro 119"/>
    <customWorkbookView activeSheetId="0" maximized="1" windowHeight="0" windowWidth="0" guid="{D0D1C4A5-51A3-412C-A2BF-C2993D829BBD}" name="Filtro 50"/>
    <customWorkbookView activeSheetId="0" maximized="1" windowHeight="0" windowWidth="0" guid="{7C721B5A-AD1F-41F6-AA8D-34A350AF43AA}" name="Filtro 125"/>
    <customWorkbookView activeSheetId="0" maximized="1" windowHeight="0" windowWidth="0" guid="{77F4B408-181B-4DC4-998A-A60570722F3A}" name="Filtro 126"/>
    <customWorkbookView activeSheetId="0" maximized="1" windowHeight="0" windowWidth="0" guid="{7F80C372-3B3D-477F-99BB-FD9979AE80EB}" name="Filtro 127"/>
    <customWorkbookView activeSheetId="0" maximized="1" windowHeight="0" windowWidth="0" guid="{5FB41E73-A605-4C06-9F93-6105690D4C11}" name="Filtro 128"/>
    <customWorkbookView activeSheetId="0" maximized="1" windowHeight="0" windowWidth="0" guid="{0364AC8A-324C-4039-9A2B-697CF3D509C2}" name="Filtro 121"/>
    <customWorkbookView activeSheetId="0" maximized="1" windowHeight="0" windowWidth="0" guid="{D328FD60-F02A-4F78-A702-5CF074C98386}" name="Filtro 122"/>
    <customWorkbookView activeSheetId="0" maximized="1" windowHeight="0" windowWidth="0" guid="{4ECD5606-F9EC-4924-A723-D18853D6828F}" name="Filtro 123"/>
    <customWorkbookView activeSheetId="0" maximized="1" windowHeight="0" windowWidth="0" guid="{582C028D-96AB-44A4-9410-74C5BCFD1B68}" name="Filtro 124"/>
    <customWorkbookView activeSheetId="0" maximized="1" windowHeight="0" windowWidth="0" guid="{703F1200-1165-478A-A5C7-9BE8A202F533}" name="Filtro 120"/>
    <customWorkbookView activeSheetId="0" maximized="1" windowHeight="0" windowWidth="0" guid="{6A02123A-F7CE-4798-B124-4F16CF69868A}" name="Filtro 68"/>
    <customWorkbookView activeSheetId="0" maximized="1" windowHeight="0" windowWidth="0" guid="{BC76CC95-B2BD-49BC-A3FC-D1B857AE74D4}" name="Filtro 69"/>
    <customWorkbookView activeSheetId="0" maximized="1" windowHeight="0" windowWidth="0" guid="{55B78EBB-9303-49DF-B873-4184ED53FB6A}" name="Filtro 66"/>
    <customWorkbookView activeSheetId="0" maximized="1" windowHeight="0" windowWidth="0" guid="{E44D9C2A-37A4-43E8-BBD9-7EE0C55EF724}" name="Filtro 67"/>
    <customWorkbookView activeSheetId="0" maximized="1" windowHeight="0" windowWidth="0" guid="{5C28E486-E511-4445-90DC-F6EE8839A3E0}" name="Filtro 64"/>
    <customWorkbookView activeSheetId="0" maximized="1" windowHeight="0" windowWidth="0" guid="{717AA631-C975-4CAD-A48A-6D1AC185B8E5}" name="Filtro 65"/>
    <customWorkbookView activeSheetId="0" maximized="1" windowHeight="0" windowWidth="0" guid="{DD997F0A-1D6E-4709-B348-61CC94748EF5}" name="Filtro 62"/>
    <customWorkbookView activeSheetId="0" maximized="1" windowHeight="0" windowWidth="0" guid="{0F453E4C-A693-409A-B72F-E9D64D46B3BB}" name="Filtro 63"/>
    <customWorkbookView activeSheetId="0" maximized="1" windowHeight="0" windowWidth="0" guid="{5F810561-6187-45C2-A9A7-FBD7416829AE}" name="Filtro 107"/>
    <customWorkbookView activeSheetId="0" maximized="1" windowHeight="0" windowWidth="0" guid="{B0B009B4-6353-4ABE-8F4B-C2BF5FD26D42}" name="Filtro 60"/>
    <customWorkbookView activeSheetId="0" maximized="1" windowHeight="0" windowWidth="0" guid="{1B52F9A0-8462-454F-B10B-B4D1F6D54D8D}" name="Filtro 108"/>
    <customWorkbookView activeSheetId="0" maximized="1" windowHeight="0" windowWidth="0" guid="{57E2DFFB-7306-4683-B136-4F83EEC39791}" name="Filtro 61"/>
    <customWorkbookView activeSheetId="0" maximized="1" windowHeight="0" windowWidth="0" guid="{F148808C-2987-4AA8-ACE7-2B3F34BA9119}" name="Filtro 109"/>
    <customWorkbookView activeSheetId="0" maximized="1" windowHeight="0" windowWidth="0" guid="{31DE4BFA-CBF2-45AB-BFD3-B3B5C3954E82}" name="Filtro 114"/>
    <customWorkbookView activeSheetId="0" maximized="1" windowHeight="0" windowWidth="0" guid="{A2C19CAB-B5EA-495F-AE24-12A8C380F4A8}" name="Filtro 115"/>
    <customWorkbookView activeSheetId="0" maximized="1" windowHeight="0" windowWidth="0" guid="{F40FF6F4-EF00-46F4-B9BB-5FDD097E6EC1}" name="Filtro 116"/>
    <customWorkbookView activeSheetId="0" maximized="1" windowHeight="0" windowWidth="0" guid="{F0E3FE7D-144F-4DCA-9659-0A80379E31B4}" name="Filtro 117"/>
    <customWorkbookView activeSheetId="0" maximized="1" windowHeight="0" windowWidth="0" guid="{841051BB-FA8B-4F34-94DB-D07B01864283}" name="Filtro 110"/>
    <customWorkbookView activeSheetId="0" maximized="1" windowHeight="0" windowWidth="0" guid="{E312BDBB-EC99-4782-AB74-BA8B582C0123}" name="Filtro 111"/>
    <customWorkbookView activeSheetId="0" maximized="1" windowHeight="0" windowWidth="0" guid="{1DBF1E2A-EC27-4866-B8AD-CA9EA987F56E}" name="Filtro 112"/>
    <customWorkbookView activeSheetId="0" maximized="1" windowHeight="0" windowWidth="0" guid="{BBAC8B8C-8F2F-4E06-801C-832B61F9D507}" name="Filtro 113"/>
    <customWorkbookView activeSheetId="0" maximized="1" windowHeight="0" windowWidth="0" guid="{5D35A8B0-0CE2-47FD-A467-5B1467B0CB8A}" name="Filtro 79"/>
    <customWorkbookView activeSheetId="0" maximized="1" windowHeight="0" windowWidth="0" guid="{4406F4D3-E33F-40FD-9C8F-016657D9998E}" name="Filtro 77"/>
    <customWorkbookView activeSheetId="0" maximized="1" windowHeight="0" windowWidth="0" guid="{E36556AA-9682-4E50-A474-FA3CB4E1A1F2}" name="Filtro 78"/>
    <customWorkbookView activeSheetId="0" maximized="1" windowHeight="0" windowWidth="0" guid="{9348E30F-464A-4370-AB02-8AC1793AE41C}" name="Filtro 75"/>
    <customWorkbookView activeSheetId="0" maximized="1" windowHeight="0" windowWidth="0" guid="{1B8455AB-C719-4742-A999-64CD7364E22A}" name="Filtro 76"/>
    <customWorkbookView activeSheetId="0" maximized="1" windowHeight="0" windowWidth="0" guid="{C505AA1F-8870-4411-B4E8-7EE2C4268D15}" name="Filtro 73"/>
    <customWorkbookView activeSheetId="0" maximized="1" windowHeight="0" windowWidth="0" guid="{F25C3A8E-9D4E-42CF-885E-1E67933209E0}" name="Filtro 74"/>
    <customWorkbookView activeSheetId="0" maximized="1" windowHeight="0" windowWidth="0" guid="{D7F48583-F8EB-4896-8473-DFF0B2A14A80}" name="Filtro 71"/>
    <customWorkbookView activeSheetId="0" maximized="1" windowHeight="0" windowWidth="0" guid="{A13ACC1F-01E6-4AE6-B8C2-A7FDFB7C5CA4}" name="Filtro 72"/>
    <customWorkbookView activeSheetId="0" maximized="1" windowHeight="0" windowWidth="0" guid="{CE821E44-42AB-44A3-98D2-6CE732082FF5}" name="Filtro 70"/>
    <customWorkbookView activeSheetId="0" maximized="1" windowHeight="0" windowWidth="0" guid="{E60F7469-C767-4691-8384-B77F9DB78165}" name="Filtro 147"/>
    <customWorkbookView activeSheetId="0" maximized="1" windowHeight="0" windowWidth="0" guid="{AAD7308F-36C4-49DE-B261-30E3F7743E82}" name="Filtro 148"/>
    <customWorkbookView activeSheetId="0" maximized="1" windowHeight="0" windowWidth="0" guid="{8052D6E1-39F4-41D7-901A-542D534F4B63}" name="Filtro 149"/>
    <customWorkbookView activeSheetId="0" maximized="1" windowHeight="0" windowWidth="0" guid="{06EB097A-096F-4008-901B-A679E15F03C3}" name="Filtro 143"/>
    <customWorkbookView activeSheetId="0" maximized="1" windowHeight="0" windowWidth="0" guid="{CB76AC87-2A57-4E6F-9FCA-87AF8A887F87}" name="Filtro 144"/>
    <customWorkbookView activeSheetId="0" maximized="1" windowHeight="0" windowWidth="0" guid="{45B9B281-1011-4877-883F-89F3FADAE5E4}" name="Filtro 145"/>
    <customWorkbookView activeSheetId="0" maximized="1" windowHeight="0" windowWidth="0" guid="{75028E16-19ED-439B-AEA2-C063DB95879C}" name="Filtro 146"/>
    <customWorkbookView activeSheetId="0" maximized="1" windowHeight="0" windowWidth="0" guid="{592F952C-4771-4E5B-944C-80813187C659}" name="Filtro 140"/>
    <customWorkbookView activeSheetId="0" maximized="1" windowHeight="0" windowWidth="0" guid="{FD9430C7-BC13-4BDB-A2C2-8905C7700ADB}" name="Filtro 141"/>
    <customWorkbookView activeSheetId="0" maximized="1" windowHeight="0" windowWidth="0" guid="{8ACFF14C-8FBD-431C-9ADE-EBB315B23C4B}" name="Filtro 142"/>
    <customWorkbookView activeSheetId="0" maximized="1" windowHeight="0" windowWidth="0" guid="{4372890C-0FD6-4A7D-A901-9D104F4AF98C}" name="Filtro 88"/>
    <customWorkbookView activeSheetId="0" maximized="1" windowHeight="0" windowWidth="0" guid="{27613692-CC5B-44F2-8DEA-232764E115FE}" name="Filtro 89"/>
    <customWorkbookView activeSheetId="0" maximized="1" windowHeight="0" windowWidth="0" guid="{673AFB32-ADA7-4FBB-AEC8-98B8DFEF36D7}" name="Filtro 86"/>
    <customWorkbookView activeSheetId="0" maximized="1" windowHeight="0" windowWidth="0" guid="{241E49CD-CFDB-47D5-9119-7D84C0193AEA}" name="Filtro 87"/>
    <customWorkbookView activeSheetId="0" maximized="1" windowHeight="0" windowWidth="0" guid="{511CFA60-1C78-4D32-9D67-193337EFA7B6}" name="Filtro 84"/>
    <customWorkbookView activeSheetId="0" maximized="1" windowHeight="0" windowWidth="0" guid="{B2BD70A7-BCB5-4D37-BD74-0ABE144CDB5B}" name="Filtro 85"/>
    <customWorkbookView activeSheetId="0" maximized="1" windowHeight="0" windowWidth="0" guid="{C9E2010B-3C97-4B3B-ADF4-663B833AD70F}" name="Filtro 129"/>
    <customWorkbookView activeSheetId="0" maximized="1" windowHeight="0" windowWidth="0" guid="{1FF7BB62-F547-4D9A-B6E1-428AF2F44A0F}" name="Filtro 82"/>
    <customWorkbookView activeSheetId="0" maximized="1" windowHeight="0" windowWidth="0" guid="{2CAA1559-4BD0-4C30-95B6-2035EFE12725}" name="Filtro 83"/>
    <customWorkbookView activeSheetId="0" maximized="1" windowHeight="0" windowWidth="0" guid="{64516BAB-0A92-47A4-8014-F54C6A070374}" name="Filtro 80"/>
    <customWorkbookView activeSheetId="0" maximized="1" windowHeight="0" windowWidth="0" guid="{B6372B97-2AFE-4A9E-8DA0-AEE7B4091FD3}" name="Filtro 81"/>
    <customWorkbookView activeSheetId="0" maximized="1" windowHeight="0" windowWidth="0" guid="{6C455000-909B-4CCB-A9B5-171845A4E0A0}" name="Filtro 136"/>
    <customWorkbookView activeSheetId="0" maximized="1" windowHeight="0" windowWidth="0" guid="{3658B25B-3A3A-434F-AD00-61CC42225C5D}" name="Filtro 137"/>
    <customWorkbookView activeSheetId="0" maximized="1" windowHeight="0" windowWidth="0" guid="{106A2B9B-2F87-46A7-8D2E-0EB69AF641B5}" name="Filtro 138"/>
    <customWorkbookView activeSheetId="0" maximized="1" windowHeight="0" windowWidth="0" guid="{B104EA68-3B47-4C2D-BD39-66A4AC1A37CA}" name="Filtro 139"/>
    <customWorkbookView activeSheetId="0" maximized="1" windowHeight="0" windowWidth="0" guid="{B35A12E0-08E6-4962-8CDA-2FE115877E3F}" name="Filtro 132"/>
    <customWorkbookView activeSheetId="0" maximized="1" windowHeight="0" windowWidth="0" guid="{0F2C829D-C4C5-4D7C-9034-6461EA7D8321}" name="Filtro 133"/>
    <customWorkbookView activeSheetId="0" maximized="1" windowHeight="0" windowWidth="0" guid="{B90CF62A-184E-46B2-8E08-A82F28304BA3}" name="Filtro 134"/>
    <customWorkbookView activeSheetId="0" maximized="1" windowHeight="0" windowWidth="0" guid="{699332F7-D840-4C15-BDBA-F008997D15FD}" name="Filtro 135"/>
    <customWorkbookView activeSheetId="0" maximized="1" windowHeight="0" windowWidth="0" guid="{86B059C3-D288-442F-B5C8-01AFBBE89D8B}" name="Filtro 130"/>
    <customWorkbookView activeSheetId="0" maximized="1" windowHeight="0" windowWidth="0" guid="{F24524DD-F015-4DDB-A6CD-11798842919D}" name="Filtro 131"/>
    <customWorkbookView activeSheetId="0" maximized="1" windowHeight="0" windowWidth="0" guid="{526C7330-3170-4B8C-9C52-85A4E69FEFF8}" name="Filtro 17"/>
    <customWorkbookView activeSheetId="0" maximized="1" windowHeight="0" windowWidth="0" guid="{AB383F2F-9ED5-4630-9F64-F7F27E5D15F5}" name="Filtro 18"/>
    <customWorkbookView activeSheetId="0" maximized="1" windowHeight="0" windowWidth="0" guid="{1181E930-C6EF-4625-95ED-E8250DDB7654}" name="Filtro 15"/>
    <customWorkbookView activeSheetId="0" maximized="1" windowHeight="0" windowWidth="0" guid="{0BBAB79E-AEFA-4940-B903-92692ECC62B1}" name="Filtro 16"/>
    <customWorkbookView activeSheetId="0" maximized="1" windowHeight="0" windowWidth="0" guid="{95F2BC00-DFFF-433B-87B3-8ABE02AB80AE}" name="Filtro 13"/>
    <customWorkbookView activeSheetId="0" maximized="1" windowHeight="0" windowWidth="0" guid="{8EBB52A0-CF6E-4EB4-BE1E-388F8023BB3B}" name="Filtro 14"/>
    <customWorkbookView activeSheetId="0" maximized="1" windowHeight="0" windowWidth="0" guid="{59EB4FCE-FFB7-4995-A8E4-A1D14A589905}" name="Filtro 99"/>
    <customWorkbookView activeSheetId="0" maximized="1" windowHeight="0" windowWidth="0" guid="{5FDEB506-0CB8-4886-8B40-34F6F035D6BA}" name="Filtro 11"/>
    <customWorkbookView activeSheetId="0" maximized="1" windowHeight="0" windowWidth="0" guid="{8872C746-9C87-4897-B145-C858C5C15F34}" name="Filtro 12"/>
    <customWorkbookView activeSheetId="0" maximized="1" windowHeight="0" windowWidth="0" guid="{38EB28D1-4AB4-43D1-8A6E-3DEABAA2C83A}" name="Filtro 97"/>
    <customWorkbookView activeSheetId="0" maximized="1" windowHeight="0" windowWidth="0" guid="{DB15BDCC-4E5C-4A2F-9A7E-A0722023C012}" name="Filtro 98"/>
    <customWorkbookView activeSheetId="0" maximized="1" windowHeight="0" windowWidth="0" guid="{89A71295-EBC2-4B1C-9745-DCD8EC9D585F}" name="Filtro 10"/>
    <customWorkbookView activeSheetId="0" maximized="1" windowHeight="0" windowWidth="0" guid="{CA36CA07-5F72-4A9A-8BDF-91277FCD809D}" name="Filtro 95"/>
    <customWorkbookView activeSheetId="0" maximized="1" windowHeight="0" windowWidth="0" guid="{C13DC791-1557-47DE-A1FD-F675567CE2DE}" name="Filtro 96"/>
    <customWorkbookView activeSheetId="0" maximized="1" windowHeight="0" windowWidth="0" guid="{DA7647B8-59A9-4CDD-B4EB-EE08685B4D19}" name="Filtro 93"/>
    <customWorkbookView activeSheetId="0" maximized="1" windowHeight="0" windowWidth="0" guid="{2D1D291A-80D1-41EA-85BF-CE9BC7F4AC6E}" name="Filtro 94"/>
    <customWorkbookView activeSheetId="0" maximized="1" windowHeight="0" windowWidth="0" guid="{DABF770D-6323-415F-811C-EC4E0E640E57}" name="Filtro 91"/>
    <customWorkbookView activeSheetId="0" maximized="1" windowHeight="0" windowWidth="0" guid="{9DBC6502-0D95-4A18-B5AC-ACE85D5DC7B2}" name="Filtro 92"/>
    <customWorkbookView activeSheetId="0" maximized="1" windowHeight="0" windowWidth="0" guid="{D6703532-FDE6-4817-83EA-7211D5079F05}" name="Filtro 90"/>
    <customWorkbookView activeSheetId="0" maximized="1" windowHeight="0" windowWidth="0" guid="{02BB6C3A-7F5D-4426-9ADD-E4348B3C3E53}" name="Filtro 28"/>
    <customWorkbookView activeSheetId="0" maximized="1" windowHeight="0" windowWidth="0" guid="{D2142E52-08B2-4502-BE70-2A666ED124F1}" name="Filtro 29"/>
    <customWorkbookView activeSheetId="0" maximized="1" windowHeight="0" windowWidth="0" guid="{37F63A3F-DB03-48C2-87F2-F75D401AEE38}" name="Filtro 26"/>
    <customWorkbookView activeSheetId="0" maximized="1" windowHeight="0" windowWidth="0" guid="{8AF5E9C4-121D-4A88-9711-37231EB79CBF}" name="Filtro 27"/>
    <customWorkbookView activeSheetId="0" maximized="1" windowHeight="0" windowWidth="0" guid="{088DCA4E-3703-4D5D-BBBA-DE63BF9530E7}" name="Filtro 8"/>
    <customWorkbookView activeSheetId="0" maximized="1" windowHeight="0" windowWidth="0" guid="{5EF7DD55-0541-4C46-BC1D-F9C8233D2F80}" name="Filtro 24"/>
    <customWorkbookView activeSheetId="0" maximized="1" windowHeight="0" windowWidth="0" guid="{3329B5D2-8EF4-4384-9BDA-FB02ACDA78BC}" name="Filtro 9"/>
    <customWorkbookView activeSheetId="0" maximized="1" windowHeight="0" windowWidth="0" guid="{31CC61A9-9B52-425E-AB4F-B3CA80BAC7E9}" name="Filtro 25"/>
    <customWorkbookView activeSheetId="0" maximized="1" windowHeight="0" windowWidth="0" guid="{9CBD28BE-281A-465E-9E50-401BBD45C2E6}" name="Filtro 22"/>
    <customWorkbookView activeSheetId="0" maximized="1" windowHeight="0" windowWidth="0" guid="{D3554B30-8416-4427-91EC-2E2635C7DA33}" name="Filtro 23"/>
    <customWorkbookView activeSheetId="0" maximized="1" windowHeight="0" windowWidth="0" guid="{8735E72C-5458-4D80-8F27-BBB9D7BF1400}" name="Filtro 20"/>
    <customWorkbookView activeSheetId="0" maximized="1" windowHeight="0" windowWidth="0" guid="{59AC7282-2FF6-4FA7-B2F7-F5E61C88E357}" name="Filtro 21"/>
    <customWorkbookView activeSheetId="0" maximized="1" windowHeight="0" windowWidth="0" guid="{BFA0700B-3DF7-4A3C-9F92-6D68743A34C5}" name="Filtro 154"/>
    <customWorkbookView activeSheetId="0" maximized="1" windowHeight="0" windowWidth="0" guid="{32C61037-6421-40F1-9518-C29CBE085E20}" name="Filtro 150"/>
    <customWorkbookView activeSheetId="0" maximized="1" windowHeight="0" windowWidth="0" guid="{9073ACE2-2A8A-4A2E-A820-B32545CA266A}" name="Filtro 151"/>
    <customWorkbookView activeSheetId="0" maximized="1" windowHeight="0" windowWidth="0" guid="{916CCF6B-52F5-4B8F-A8D3-4332952B5CF6}" name="Filtro 152"/>
    <customWorkbookView activeSheetId="0" maximized="1" windowHeight="0" windowWidth="0" guid="{E1EB06B0-9A43-4AD7-BA65-7BC35AC1B1AC}" name="Filtro 153"/>
    <customWorkbookView activeSheetId="0" maximized="1" windowHeight="0" windowWidth="0" guid="{1651B81A-2259-41B0-ADF0-A7FCE9478CEE}" name="Filtro 19"/>
    <customWorkbookView activeSheetId="0" maximized="1" windowHeight="0" windowWidth="0" guid="{8F9BDA35-E4BD-4D89-AA67-7886D2258B44}" name="Filtro 39"/>
    <customWorkbookView activeSheetId="0" maximized="1" windowHeight="0" windowWidth="0" guid="{F3A49F34-4E6D-424F-BAC9-E073E309BC0F}" name="Filtro 37"/>
    <customWorkbookView activeSheetId="0" maximized="1" windowHeight="0" windowWidth="0" guid="{8D17625D-37C3-43BC-B789-64B036258BF2}" name="Filtro 38"/>
    <customWorkbookView activeSheetId="0" maximized="1" windowHeight="0" windowWidth="0" guid="{A3B17D17-C6C2-4267-8338-EED1E7D50805}" name="Filtro 35"/>
    <customWorkbookView activeSheetId="0" maximized="1" windowHeight="0" windowWidth="0" guid="{D270586E-3BA0-44CB-B9B1-93DF83AA3D71}" name="Filtro 36"/>
    <customWorkbookView activeSheetId="0" maximized="1" windowHeight="0" windowWidth="0" guid="{99A41BA6-A4F6-4FDA-B1C1-4C9F9E7C8AA2}" name="Filtro 33"/>
    <customWorkbookView activeSheetId="0" maximized="1" windowHeight="0" windowWidth="0" guid="{56C83F0C-6437-4F16-8F0A-F3E662518FAF}" name="Filtro 34"/>
    <customWorkbookView activeSheetId="0" maximized="1" windowHeight="0" windowWidth="0" guid="{50134998-DA36-4969-A2B5-C073BD5ECD70}" name="Filtro 31"/>
    <customWorkbookView activeSheetId="0" maximized="1" windowHeight="0" windowWidth="0" guid="{378F1FA3-E45B-46A8-BEBB-1B6EC525F0DE}" name="Filtro 32"/>
    <customWorkbookView activeSheetId="0" maximized="1" windowHeight="0" windowWidth="0" guid="{05D4943B-EEBF-4428-BDB2-FA8C58745616}" name="Filtro 30"/>
    <customWorkbookView activeSheetId="0" maximized="1" windowHeight="0" windowWidth="0" guid="{EC940E2B-3A0A-484F-974A-BA73DD96A98A}" name="Filtro 103"/>
    <customWorkbookView activeSheetId="0" maximized="1" windowHeight="0" windowWidth="0" guid="{6E23438C-1582-46CE-ACAB-CF5DFE46A963}" name="Filtro 104"/>
    <customWorkbookView activeSheetId="0" maximized="1" windowHeight="0" windowWidth="0" guid="{18E33A5F-FBFD-436D-95B5-2059CBE14646}" name="Filtro 105"/>
    <customWorkbookView activeSheetId="0" maximized="1" windowHeight="0" windowWidth="0" guid="{AEE64B9D-9631-4063-BEAF-BCD8E906C265}" name="Filtro 106"/>
    <customWorkbookView activeSheetId="0" maximized="1" windowHeight="0" windowWidth="0" guid="{F47D71BD-7272-481A-A8D2-09F2CAD0097C}" name="Filtro 100"/>
    <customWorkbookView activeSheetId="0" maximized="1" windowHeight="0" windowWidth="0" guid="{3556907B-F857-4FBB-BE4F-646D7B00BA9A}" name="Filtro 101"/>
    <customWorkbookView activeSheetId="0" maximized="1" windowHeight="0" windowWidth="0" guid="{A8CCFA61-6F35-468C-98A6-9F4A5C8C7CB4}" name="Filtro 102"/>
    <customWorkbookView activeSheetId="0" maximized="1" windowHeight="0" windowWidth="0" guid="{3E3C96C8-E2BF-4940-B40B-9E98EBCF1845}" name="Filtro 4"/>
    <customWorkbookView activeSheetId="0" maximized="1" windowHeight="0" windowWidth="0" guid="{541882D2-186B-4F6F-ABC1-16BD911E4EA8}" name="Filtro 5"/>
    <customWorkbookView activeSheetId="0" maximized="1" windowHeight="0" windowWidth="0" guid="{05477491-2DC2-4481-8FAB-6D7E47BBE0CC}" name="Filtro 6"/>
    <customWorkbookView activeSheetId="0" maximized="1" windowHeight="0" windowWidth="0" guid="{F854E114-B02F-4F65-8650-BBCA1E4D500D}" name="Filtro 7"/>
    <customWorkbookView activeSheetId="0" maximized="1" windowHeight="0" windowWidth="0" guid="{97B19DE6-98F3-4E5B-BFCF-193E09C20793}" name="Filtro 1"/>
    <customWorkbookView activeSheetId="0" maximized="1" windowHeight="0" windowWidth="0" guid="{BE1C5916-3226-48F1-A587-DFFC6D530E72}" name="Filtro 2"/>
    <customWorkbookView activeSheetId="0" maximized="1" windowHeight="0" windowWidth="0" guid="{DEF40B26-B7ED-4C54-B80E-35B7DED81688}" name="Filtro 3"/>
    <customWorkbookView activeSheetId="0" maximized="1" windowHeight="0" windowWidth="0" guid="{5DE999CD-486C-480C-96A7-E7CE07831A22}" name="Filtro 48"/>
    <customWorkbookView activeSheetId="0" maximized="1" windowHeight="0" windowWidth="0" guid="{9566D697-B64E-45BE-A879-AE91147D8AA2}" name="Filtro 49"/>
    <customWorkbookView activeSheetId="0" maximized="1" windowHeight="0" windowWidth="0" guid="{C73E9CCC-A1BE-4360-8160-8971227136E3}" name="Filtro 46"/>
    <customWorkbookView activeSheetId="0" maximized="1" windowHeight="0" windowWidth="0" guid="{5EEB1439-40A5-4A95-B13C-A1E2DABD040F}" name="Filtro 47"/>
    <customWorkbookView activeSheetId="0" maximized="1" windowHeight="0" windowWidth="0" guid="{469B4AEA-3F2A-4513-B148-F006D52E38F8}" name="Filtro 44"/>
    <customWorkbookView activeSheetId="0" maximized="1" windowHeight="0" windowWidth="0" guid="{B2EEFFA5-DE3E-4323-9149-27927EA53B5B}" name="Filtro 45"/>
    <customWorkbookView activeSheetId="0" maximized="1" windowHeight="0" windowWidth="0" guid="{B48A8340-D509-452A-8F64-4CF9F70EF54D}" name="Filtro 42"/>
    <customWorkbookView activeSheetId="0" maximized="1" windowHeight="0" windowWidth="0" guid="{861AAB14-3CB0-4200-8233-74B10CE4C648}" name="Filtro 43"/>
    <customWorkbookView activeSheetId="0" maximized="1" windowHeight="0" windowWidth="0" guid="{C7DB427C-EA61-4ABD-A4B7-8C039CBB2D78}" name="Filtro 40"/>
    <customWorkbookView activeSheetId="0" maximized="1" windowHeight="0" windowWidth="0" guid="{C0C20058-BFE0-45A1-93AD-C916298DEA0B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<sst xmlns="http://schemas.openxmlformats.org/spreadsheetml/2006/main" count="37544" uniqueCount="5890">
  <si>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</si>
  <si>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</si>
  <si>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</si>
  <si>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</si>
  <si>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</si>
  <si>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</si>
  <si>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</si>
  <si>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</si>
  <si>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</si>
  <si>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</si>
  <si>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</si>
  <si>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</si>
  <si>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</si>
  <si>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</si>
  <si>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</si>
  <si>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</si>
  <si>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</si>
  <si>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</si>
  <si>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</si>
  <si>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</si>
  <si>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</si>
  <si>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</si>
  <si>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</si>
  <si>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</si>
  <si>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</si>
  <si>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</si>
  <si>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</si>
  <si>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</si>
  <si>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</si>
  <si>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</si>
  <si>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</si>
  <si>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</si>
  <si>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</si>
  <si>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</si>
  <si>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</si>
  <si>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</si>
  <si>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</si>
  <si>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</si>
  <si>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</si>
  <si>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</si>
  <si>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</si>
  <si>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</si>
  <si>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</si>
  <si>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</si>
  <si>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</si>
  <si>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</si>
  <si>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</si>
  <si>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</si>
  <si>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</si>
  <si>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</si>
  <si>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</si>
  <si>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</si>
  <si>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</si>
  <si>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</si>
  <si>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</si>
  <si>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</si>
  <si>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</si>
  <si>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</si>
  <si>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</si>
  <si>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</si>
  <si>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</si>
  <si>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</si>
  <si>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</si>
  <si>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</si>
  <si>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</si>
  <si>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</si>
  <si>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</si>
  <si>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</si>
  <si>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</si>
  <si>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</si>
  <si>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</si>
  <si>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</si>
  <si>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</si>
  <si>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</si>
  <si>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</si>
  <si>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</si>
  <si>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</si>
  <si>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</si>
  <si>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</si>
  <si>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</si>
  <si>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</si>
  <si>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</si>
  <si>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</si>
  <si>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</si>
  <si>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</si>
  <si>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</si>
  <si>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</si>
  <si>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</si>
  <si>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</si>
  <si>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</si>
  <si>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</si>
  <si>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</si>
  <si>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</si>
  <si>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</si>
  <si>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</si>
  <si>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</si>
  <si>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</si>
  <si>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</si>
  <si>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</si>
  <si>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</si>
  <si>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</si>
  <si>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</si>
  <si>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</si>
  <si>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</si>
  <si>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</si>
  <si>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</si>
  <si>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</si>
  <si>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</si>
  <si>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</si>
  <si>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</si>
  <si>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</si>
  <si>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</si>
  <si>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</si>
  <si>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</si>
  <si>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</si>
  <si>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</si>
  <si>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</si>
  <si>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</si>
  <si>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</si>
  <si>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</si>
  <si>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</si>
  <si>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</si>
  <si>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</si>
  <si>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</si>
  <si>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</si>
  <si>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</si>
  <si>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</si>
  <si>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</si>
  <si>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</si>
  <si>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</si>
  <si>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</si>
  <si>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</si>
  <si>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</si>
  <si>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</si>
  <si>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</si>
  <si>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</si>
  <si>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</si>
  <si>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</si>
  <si>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</si>
  <si>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</si>
  <si>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</si>
  <si>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</si>
  <si>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</si>
  <si>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</si>
  <si>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</si>
  <si>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</si>
  <si>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</si>
  <si>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</si>
  <si>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</si>
  <si>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</si>
  <si>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</si>
  <si>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</si>
  <si>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</si>
  <si>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</si>
  <si>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</si>
  <si>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</si>
  <si>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</si>
  <si>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</si>
  <si>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</si>
  <si>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</si>
  <si>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Renato Monteiro Fernandes</t>
  </si>
  <si>
    <t>359.486.551-72</t>
  </si>
  <si>
    <t>Eugenio Silva de Oliveira Junior</t>
  </si>
  <si>
    <t>5788662</t>
  </si>
  <si>
    <t>Guide</t>
  </si>
  <si>
    <t xml:space="preserve">Thiago Canabrava </t>
  </si>
  <si>
    <t>Pendente assinaturas</t>
  </si>
  <si>
    <t>Sidney Marciano Silva</t>
  </si>
  <si>
    <t>005358780</t>
  </si>
  <si>
    <t>003.970.371-12</t>
  </si>
  <si>
    <t>Douglas Arantes</t>
  </si>
  <si>
    <t>004384167</t>
  </si>
  <si>
    <t>128.616.341-20</t>
  </si>
  <si>
    <t>Laura Furst Arantes</t>
  </si>
  <si>
    <t>004383268</t>
  </si>
  <si>
    <t>252.652.611-68</t>
  </si>
  <si>
    <t>Paula Furst Arantes</t>
  </si>
  <si>
    <t>004384258</t>
  </si>
  <si>
    <t>819.350.801-72</t>
  </si>
  <si>
    <t>Rodolfo Jose Marques</t>
  </si>
  <si>
    <t>004213929</t>
  </si>
  <si>
    <t>Guilherme Marques</t>
  </si>
  <si>
    <t>076.560.171-00</t>
  </si>
  <si>
    <t>30% CDB diário</t>
  </si>
  <si>
    <t>Tatiana Avila E Silva Sampaio de Almeida</t>
  </si>
  <si>
    <t>005366671</t>
  </si>
  <si>
    <t>Guilherme dos Santos</t>
  </si>
  <si>
    <t>056.060.261-80</t>
  </si>
  <si>
    <t>Maria Aparecida Barros de Aguiar</t>
  </si>
  <si>
    <t>168.531.991-20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</si>
  <si>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</si>
  <si>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</si>
  <si>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</si>
  <si>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</si>
  <si>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</si>
  <si>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</si>
  <si>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</si>
  <si>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</si>
  <si>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</si>
  <si>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</si>
  <si>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</si>
  <si>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</si>
  <si>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</si>
  <si>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</si>
  <si>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</si>
  <si>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</si>
  <si>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</si>
  <si>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</si>
  <si>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</si>
  <si>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</si>
  <si>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</si>
  <si>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</si>
  <si>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</si>
  <si>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</si>
  <si>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</si>
  <si>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</si>
  <si>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</si>
  <si>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</si>
  <si>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</si>
  <si>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</si>
  <si>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</si>
  <si>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</si>
  <si>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</si>
  <si>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</si>
  <si>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</si>
  <si>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</si>
  <si>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</si>
  <si>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</si>
  <si>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</si>
  <si>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</si>
  <si>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</si>
  <si>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</si>
  <si>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</si>
  <si>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</si>
  <si>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</si>
  <si>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</si>
  <si>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</si>
  <si>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</si>
  <si>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</si>
  <si>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</si>
  <si>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</si>
  <si>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</si>
  <si>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</si>
  <si>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</si>
  <si>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</si>
  <si>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</si>
  <si>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</si>
  <si>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</si>
  <si>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</si>
  <si>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</si>
  <si>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</si>
  <si>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</si>
  <si>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Pode Operar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</si>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</sst>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DEF40B26-B7ED-4C54-B80E-35B7DED81688}" filter="1" showAutoFilter="1">
      <autoFilter ref="$B$1:$N$1"/>
    </customSheetView>
    <customSheetView guid="{97B19DE6-98F3-4E5B-BFCF-193E09C20793}" filter="1" showAutoFilter="1">
      <autoFilter ref="$B$1:$N$1"/>
    </customSheetView>
    <customSheetView guid="{BE1C5916-3226-48F1-A587-DFFC6D530E72}" filter="1" showAutoFilter="1">
      <autoFilter ref="$B$1:$J$1"/>
    </customSheetView>
    <customSheetView guid="{3E3C96C8-E2BF-4940-B40B-9E98EBCF1845}" filter="1" showAutoFilter="1">
      <autoFilter ref="$D$1"/>
    </customSheetView>
    <customSheetView guid="{541882D2-186B-4F6F-ABC1-16BD911E4EA8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3" t="s">
        <v>34</v>
      </c>
      <c r="P1" s="4" t="s">
        <v>13</v>
      </c>
    </row>
    <row r="2" ht="15.75" hidden="1" customHeight="1">
      <c r="A2" s="19" t="s">
        <v>35</v>
      </c>
      <c r="B2" s="20" t="s">
        <v>36</v>
      </c>
      <c r="C2" s="21" t="s">
        <v>37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37</v>
      </c>
      <c r="D3" s="22" t="s">
        <v>18</v>
      </c>
      <c r="E3" s="22" t="s">
        <v>19</v>
      </c>
      <c r="F3" s="22" t="s">
        <v>40</v>
      </c>
      <c r="G3" s="22"/>
      <c r="H3" s="23" t="s">
        <v>22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37</v>
      </c>
      <c r="D4" s="22" t="s">
        <v>18</v>
      </c>
      <c r="E4" s="22" t="s">
        <v>19</v>
      </c>
      <c r="F4" s="22" t="s">
        <v>42</v>
      </c>
      <c r="G4" s="22"/>
      <c r="H4" s="23" t="s">
        <v>22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37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37</v>
      </c>
      <c r="D6" s="22" t="s">
        <v>18</v>
      </c>
      <c r="E6" s="22" t="s">
        <v>19</v>
      </c>
      <c r="F6" s="22" t="s">
        <v>49</v>
      </c>
      <c r="G6" s="22"/>
      <c r="H6" s="23" t="s">
        <v>22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37</v>
      </c>
      <c r="D7" s="22" t="s">
        <v>18</v>
      </c>
      <c r="E7" s="22" t="s">
        <v>19</v>
      </c>
      <c r="F7" s="22" t="s">
        <v>52</v>
      </c>
      <c r="G7" s="22"/>
      <c r="H7" s="23" t="s">
        <v>22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37</v>
      </c>
      <c r="D8" s="22" t="s">
        <v>18</v>
      </c>
      <c r="E8" s="22" t="s">
        <v>19</v>
      </c>
      <c r="F8" s="22" t="s">
        <v>55</v>
      </c>
      <c r="G8" s="22"/>
      <c r="H8" s="23" t="s">
        <v>22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37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37</v>
      </c>
      <c r="D10" s="22" t="s">
        <v>18</v>
      </c>
      <c r="E10" s="22" t="s">
        <v>19</v>
      </c>
      <c r="F10" s="28" t="s">
        <v>49</v>
      </c>
      <c r="G10" s="28"/>
      <c r="H10" s="23" t="s">
        <v>22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37</v>
      </c>
      <c r="D11" s="22" t="s">
        <v>18</v>
      </c>
      <c r="E11" s="22" t="s">
        <v>19</v>
      </c>
      <c r="F11" s="22" t="s">
        <v>55</v>
      </c>
      <c r="G11" s="22"/>
      <c r="H11" s="23" t="s">
        <v>22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37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37</v>
      </c>
      <c r="D13" s="22" t="s">
        <v>67</v>
      </c>
      <c r="E13" s="22" t="s">
        <v>29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29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37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37</v>
      </c>
      <c r="D16" s="22" t="s">
        <v>18</v>
      </c>
      <c r="E16" s="22" t="s">
        <v>29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37</v>
      </c>
      <c r="D17" s="22" t="s">
        <v>18</v>
      </c>
      <c r="E17" s="22" t="s">
        <v>29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37</v>
      </c>
      <c r="D18" s="22" t="s">
        <v>18</v>
      </c>
      <c r="E18" s="22" t="s">
        <v>29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37</v>
      </c>
      <c r="D19" s="38" t="s">
        <v>18</v>
      </c>
      <c r="E19" s="38" t="s">
        <v>29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37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37</v>
      </c>
      <c r="D21" s="22" t="s">
        <v>18</v>
      </c>
      <c r="E21" s="22" t="s">
        <v>29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37</v>
      </c>
      <c r="D22" s="22" t="s">
        <v>18</v>
      </c>
      <c r="E22" s="22" t="s">
        <v>29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37</v>
      </c>
      <c r="D23" s="22" t="s">
        <v>18</v>
      </c>
      <c r="E23" s="22" t="s">
        <v>29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37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37</v>
      </c>
      <c r="D25" s="22" t="s">
        <v>67</v>
      </c>
      <c r="E25" s="22" t="s">
        <v>29</v>
      </c>
      <c r="F25" s="28" t="s">
        <v>100</v>
      </c>
      <c r="G25" s="47" t="s">
        <v>101</v>
      </c>
      <c r="H25" s="52" t="s">
        <v>31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37</v>
      </c>
      <c r="D26" s="22" t="s">
        <v>67</v>
      </c>
      <c r="E26" s="22" t="s">
        <v>29</v>
      </c>
      <c r="F26" s="28" t="s">
        <v>100</v>
      </c>
      <c r="G26" s="47" t="s">
        <v>101</v>
      </c>
      <c r="H26" s="52" t="s">
        <v>31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37</v>
      </c>
      <c r="D27" s="22" t="s">
        <v>67</v>
      </c>
      <c r="E27" s="22" t="s">
        <v>29</v>
      </c>
      <c r="F27" s="28" t="s">
        <v>100</v>
      </c>
      <c r="G27" s="47" t="s">
        <v>101</v>
      </c>
      <c r="H27" s="52" t="s">
        <v>31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37</v>
      </c>
      <c r="D28" s="22" t="s">
        <v>67</v>
      </c>
      <c r="E28" s="22" t="s">
        <v>29</v>
      </c>
      <c r="F28" s="28" t="s">
        <v>100</v>
      </c>
      <c r="G28" s="47" t="s">
        <v>101</v>
      </c>
      <c r="H28" s="55" t="s">
        <v>31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37</v>
      </c>
      <c r="D29" s="22" t="s">
        <v>67</v>
      </c>
      <c r="E29" s="22" t="s">
        <v>29</v>
      </c>
      <c r="F29" s="28" t="s">
        <v>100</v>
      </c>
      <c r="G29" s="47" t="s">
        <v>101</v>
      </c>
      <c r="H29" s="55" t="s">
        <v>31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31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29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37</v>
      </c>
      <c r="D32" s="38" t="s">
        <v>18</v>
      </c>
      <c r="E32" s="38" t="s">
        <v>29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37</v>
      </c>
      <c r="D33" s="5" t="s">
        <v>67</v>
      </c>
      <c r="E33" s="5" t="s">
        <v>29</v>
      </c>
      <c r="F33" s="9" t="s">
        <v>124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37</v>
      </c>
      <c r="D34" s="5" t="s">
        <v>67</v>
      </c>
      <c r="E34" s="5" t="s">
        <v>29</v>
      </c>
      <c r="F34" s="9" t="s">
        <v>124</v>
      </c>
      <c r="G34" s="5" t="s">
        <v>101</v>
      </c>
      <c r="H34" s="10" t="s">
        <v>22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37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31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37</v>
      </c>
      <c r="D43" s="5" t="s">
        <v>67</v>
      </c>
      <c r="E43" s="5" t="s">
        <v>29</v>
      </c>
      <c r="F43" s="9" t="s">
        <v>157</v>
      </c>
      <c r="G43" s="5" t="s">
        <v>101</v>
      </c>
      <c r="H43" s="10" t="s">
        <v>31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4" t="s">
        <v>160</v>
      </c>
      <c r="B44" s="62" t="s">
        <v>16</v>
      </c>
      <c r="C44" s="61" t="s">
        <v>37</v>
      </c>
      <c r="D44" s="5" t="s">
        <v>113</v>
      </c>
      <c r="E44" s="5" t="s">
        <v>19</v>
      </c>
      <c r="F44" s="9" t="s">
        <v>114</v>
      </c>
      <c r="G44" s="5" t="s">
        <v>101</v>
      </c>
      <c r="H44" s="10" t="s">
        <v>31</v>
      </c>
      <c r="I44" s="11" t="s">
        <v>85</v>
      </c>
      <c r="J44" s="12">
        <v>0.012</v>
      </c>
      <c r="K44" s="13" t="s">
        <v>86</v>
      </c>
      <c r="L44" s="14">
        <v>0.1</v>
      </c>
      <c r="M44" s="63" t="s">
        <v>161</v>
      </c>
      <c r="N44" s="63"/>
      <c r="O44" s="15"/>
      <c r="P44" s="15"/>
    </row>
    <row r="45" ht="15.75" customHeight="1">
      <c r="A45" s="6" t="s">
        <v>162</v>
      </c>
      <c r="B45" s="7" t="s">
        <v>163</v>
      </c>
      <c r="C45" s="61" t="s">
        <v>164</v>
      </c>
      <c r="D45" s="5" t="s">
        <v>18</v>
      </c>
      <c r="E45" s="5" t="s">
        <v>29</v>
      </c>
      <c r="F45" s="9" t="s">
        <v>165</v>
      </c>
      <c r="G45" s="5" t="s">
        <v>101</v>
      </c>
      <c r="H45" s="10" t="s">
        <v>166</v>
      </c>
      <c r="I45" s="11" t="s">
        <v>50</v>
      </c>
      <c r="J45" s="12">
        <v>0.01</v>
      </c>
      <c r="K45" s="13" t="s">
        <v>24</v>
      </c>
      <c r="L45" s="14">
        <v>0.0</v>
      </c>
      <c r="M45" s="5"/>
      <c r="N45" s="5"/>
      <c r="O45" s="15"/>
      <c r="P45" s="15"/>
    </row>
    <row r="46" ht="15.75" customHeight="1">
      <c r="A46" s="6" t="s">
        <v>167</v>
      </c>
      <c r="B46" s="7" t="s">
        <v>168</v>
      </c>
      <c r="C46" s="61" t="s">
        <v>37</v>
      </c>
      <c r="D46" s="5" t="s">
        <v>18</v>
      </c>
      <c r="E46" s="5" t="s">
        <v>29</v>
      </c>
      <c r="F46" s="9" t="s">
        <v>165</v>
      </c>
      <c r="G46" s="5" t="s">
        <v>101</v>
      </c>
      <c r="H46" s="10" t="s">
        <v>166</v>
      </c>
      <c r="I46" s="11" t="s">
        <v>85</v>
      </c>
      <c r="J46" s="12">
        <v>0.01</v>
      </c>
      <c r="K46" s="13" t="s">
        <v>24</v>
      </c>
      <c r="L46" s="14">
        <v>0.0</v>
      </c>
      <c r="M46" s="5" t="s">
        <v>169</v>
      </c>
      <c r="N46" s="5" t="s">
        <v>19</v>
      </c>
      <c r="O46" s="15"/>
      <c r="P46" s="15"/>
    </row>
    <row r="47" ht="15.75" customHeight="1">
      <c r="A47" s="6" t="s">
        <v>170</v>
      </c>
      <c r="B47" s="7" t="s">
        <v>171</v>
      </c>
      <c r="C47" s="61" t="s">
        <v>37</v>
      </c>
      <c r="D47" s="5" t="s">
        <v>67</v>
      </c>
      <c r="E47" s="5" t="s">
        <v>29</v>
      </c>
      <c r="F47" s="9" t="s">
        <v>30</v>
      </c>
      <c r="G47" s="5" t="s">
        <v>101</v>
      </c>
      <c r="H47" s="10" t="s">
        <v>166</v>
      </c>
      <c r="I47" s="11" t="s">
        <v>127</v>
      </c>
      <c r="J47" s="12">
        <v>0.0</v>
      </c>
      <c r="K47" s="13" t="s">
        <v>24</v>
      </c>
      <c r="L47" s="14">
        <v>0.0</v>
      </c>
      <c r="M47" s="5" t="s">
        <v>172</v>
      </c>
      <c r="N47" s="5" t="s">
        <v>19</v>
      </c>
      <c r="O47" s="15"/>
      <c r="P47" s="15"/>
    </row>
    <row r="48" ht="15.75" customHeight="1">
      <c r="A48" s="6" t="s">
        <v>173</v>
      </c>
      <c r="B48" s="7" t="s">
        <v>174</v>
      </c>
      <c r="C48" s="61" t="s">
        <v>37</v>
      </c>
      <c r="D48" s="5" t="s">
        <v>67</v>
      </c>
      <c r="E48" s="5" t="s">
        <v>29</v>
      </c>
      <c r="F48" s="9" t="s">
        <v>30</v>
      </c>
      <c r="G48" s="5" t="s">
        <v>101</v>
      </c>
      <c r="H48" s="10" t="s">
        <v>166</v>
      </c>
      <c r="I48" s="11" t="s">
        <v>127</v>
      </c>
      <c r="J48" s="12">
        <v>0.0</v>
      </c>
      <c r="K48" s="13" t="s">
        <v>24</v>
      </c>
      <c r="L48" s="14">
        <v>0.0</v>
      </c>
      <c r="M48" s="5" t="s">
        <v>175</v>
      </c>
      <c r="N48" s="5" t="s">
        <v>19</v>
      </c>
      <c r="O48" s="15"/>
      <c r="P48" s="15"/>
    </row>
    <row r="49" ht="15.75" customHeight="1">
      <c r="A49" s="6" t="s">
        <v>176</v>
      </c>
      <c r="B49" s="7" t="s">
        <v>177</v>
      </c>
      <c r="C49" s="61" t="s">
        <v>37</v>
      </c>
      <c r="D49" s="5" t="s">
        <v>67</v>
      </c>
      <c r="E49" s="5" t="s">
        <v>29</v>
      </c>
      <c r="F49" s="9" t="s">
        <v>30</v>
      </c>
      <c r="G49" s="5" t="s">
        <v>101</v>
      </c>
      <c r="H49" s="10" t="s">
        <v>166</v>
      </c>
      <c r="I49" s="11" t="s">
        <v>127</v>
      </c>
      <c r="J49" s="12">
        <v>0.0</v>
      </c>
      <c r="K49" s="13" t="s">
        <v>24</v>
      </c>
      <c r="L49" s="14">
        <v>0.0</v>
      </c>
      <c r="M49" s="5" t="s">
        <v>178</v>
      </c>
      <c r="N49" s="5" t="s">
        <v>19</v>
      </c>
      <c r="O49" s="15"/>
      <c r="P49" s="15"/>
    </row>
    <row r="50" ht="15.75" customHeight="1">
      <c r="A50" s="64" t="s">
        <v>179</v>
      </c>
      <c r="B50" s="62" t="s">
        <v>180</v>
      </c>
      <c r="C50" s="61" t="s">
        <v>37</v>
      </c>
      <c r="D50" s="5" t="s">
        <v>18</v>
      </c>
      <c r="E50" s="5" t="s">
        <v>29</v>
      </c>
      <c r="F50" s="9" t="s">
        <v>181</v>
      </c>
      <c r="G50" s="5" t="s">
        <v>101</v>
      </c>
      <c r="H50" s="10" t="s">
        <v>166</v>
      </c>
      <c r="I50" s="11" t="s">
        <v>50</v>
      </c>
      <c r="J50" s="12">
        <v>0.012</v>
      </c>
      <c r="K50" s="13" t="s">
        <v>24</v>
      </c>
      <c r="L50" s="14">
        <v>0.0</v>
      </c>
      <c r="M50" s="63" t="s">
        <v>182</v>
      </c>
      <c r="N50" s="63" t="s">
        <v>29</v>
      </c>
      <c r="O50" s="15"/>
      <c r="P50" s="15" t="s">
        <v>183</v>
      </c>
    </row>
    <row r="51" ht="15.75" customHeight="1">
      <c r="A51" s="6" t="s">
        <v>184</v>
      </c>
      <c r="B51" s="7" t="s">
        <v>185</v>
      </c>
      <c r="C51" s="61" t="s">
        <v>37</v>
      </c>
      <c r="D51" s="5" t="s">
        <v>18</v>
      </c>
      <c r="E51" s="5" t="s">
        <v>29</v>
      </c>
      <c r="F51" s="9" t="s">
        <v>186</v>
      </c>
      <c r="G51" s="5" t="s">
        <v>101</v>
      </c>
      <c r="H51" s="10" t="s">
        <v>166</v>
      </c>
      <c r="I51" s="11" t="s">
        <v>50</v>
      </c>
      <c r="J51" s="12">
        <v>0.012</v>
      </c>
      <c r="K51" s="13" t="s">
        <v>24</v>
      </c>
      <c r="L51" s="14">
        <v>0.0</v>
      </c>
      <c r="M51" s="5" t="s">
        <v>187</v>
      </c>
      <c r="N51" s="5" t="s">
        <v>29</v>
      </c>
      <c r="O51" s="15"/>
      <c r="P51" s="15"/>
    </row>
    <row r="52" ht="15.75" customHeight="1">
      <c r="A52" s="6" t="s">
        <v>188</v>
      </c>
      <c r="B52" s="7" t="s">
        <v>16</v>
      </c>
      <c r="C52" s="61" t="s">
        <v>37</v>
      </c>
      <c r="D52" s="5" t="s">
        <v>113</v>
      </c>
      <c r="E52" s="5" t="s">
        <v>19</v>
      </c>
      <c r="F52" s="9" t="s">
        <v>114</v>
      </c>
      <c r="G52" s="5" t="s">
        <v>101</v>
      </c>
      <c r="H52" s="10" t="s">
        <v>166</v>
      </c>
      <c r="I52" s="11" t="s">
        <v>50</v>
      </c>
      <c r="J52" s="12">
        <v>0.012</v>
      </c>
      <c r="K52" s="13" t="s">
        <v>24</v>
      </c>
      <c r="L52" s="14">
        <v>0.0</v>
      </c>
      <c r="M52" s="5" t="s">
        <v>189</v>
      </c>
      <c r="N52" s="5" t="s">
        <v>19</v>
      </c>
      <c r="O52" s="15"/>
      <c r="P52" s="15"/>
    </row>
  </sheetData>
  <customSheetViews>
    <customSheetView guid="{3E3C96C8-E2BF-4940-B40B-9E98EBCF1845}" filter="1" showAutoFilter="1">
      <autoFilter ref="$C$1:$C$30"/>
    </customSheetView>
    <customSheetView guid="{541882D2-186B-4F6F-ABC1-16BD911E4EA8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7B19DE6-98F3-4E5B-BFCF-193E09C20793}" filter="1" showAutoFilter="1">
      <autoFilter ref="$A$1:$P$1"/>
    </customSheetView>
    <customSheetView guid="{BE1C5916-3226-48F1-A587-DFFC6D530E72}" filter="1" showAutoFilter="1">
      <autoFilter ref="$A$1:$I$1"/>
    </customSheetView>
    <customSheetView guid="{DEF40B26-B7ED-4C54-B80E-35B7DED81688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H2:H34 H36:H52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4" width="18.75"/>
  </cols>
  <sheetData>
    <row r="1" ht="15.75" customHeight="1">
      <c r="A1" s="65" t="s">
        <v>190</v>
      </c>
      <c r="G1" s="66" t="s">
        <v>191</v>
      </c>
      <c r="H1" s="67" t="s">
        <v>192</v>
      </c>
      <c r="J1" s="65" t="s">
        <v>190</v>
      </c>
      <c r="Q1" s="66" t="s">
        <v>191</v>
      </c>
      <c r="R1" s="68" t="s">
        <v>193</v>
      </c>
      <c r="S1" s="69" t="s">
        <v>190</v>
      </c>
      <c r="T1" s="70" t="s">
        <v>194</v>
      </c>
      <c r="AA1" s="71" t="s">
        <v>195</v>
      </c>
      <c r="AL1" s="71"/>
      <c r="AM1" s="72" t="s">
        <v>195</v>
      </c>
      <c r="AN1" s="71"/>
      <c r="AO1" s="71"/>
      <c r="AP1" s="71"/>
      <c r="AQ1" s="71"/>
      <c r="AR1" s="71"/>
    </row>
    <row r="2" ht="15.75" customHeight="1">
      <c r="A2" s="3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197</v>
      </c>
      <c r="H2" s="2" t="s">
        <v>198</v>
      </c>
      <c r="I2" s="2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206</v>
      </c>
      <c r="S2" s="4" t="s">
        <v>207</v>
      </c>
      <c r="T2" s="2" t="s">
        <v>208</v>
      </c>
      <c r="U2" s="18" t="s">
        <v>32</v>
      </c>
      <c r="V2" s="73" t="s">
        <v>33</v>
      </c>
      <c r="W2" s="77" t="s">
        <v>209</v>
      </c>
      <c r="X2" s="3" t="s">
        <v>210</v>
      </c>
      <c r="Y2" s="3" t="s">
        <v>34</v>
      </c>
      <c r="Z2" s="1" t="s">
        <v>211</v>
      </c>
      <c r="AA2" s="74">
        <v>44865.0</v>
      </c>
      <c r="AB2" s="74">
        <v>44895.0</v>
      </c>
      <c r="AC2" s="74">
        <v>44925.0</v>
      </c>
      <c r="AD2" s="74">
        <v>44957.0</v>
      </c>
      <c r="AE2" s="74">
        <v>44985.0</v>
      </c>
      <c r="AF2" s="74">
        <v>45016.0</v>
      </c>
      <c r="AG2" s="74">
        <v>45044.0</v>
      </c>
      <c r="AH2" s="74">
        <v>45077.0</v>
      </c>
      <c r="AI2" s="74">
        <v>45107.0</v>
      </c>
      <c r="AJ2" s="74">
        <v>45138.0</v>
      </c>
      <c r="AK2" s="74">
        <v>45169.0</v>
      </c>
      <c r="AL2" s="78">
        <v>45198.0</v>
      </c>
      <c r="AM2" s="78">
        <v>45230.0</v>
      </c>
      <c r="AN2" s="78">
        <v>45260.0</v>
      </c>
      <c r="AO2" s="79">
        <v>45289.0</v>
      </c>
      <c r="AP2" s="79">
        <v>45322.0</v>
      </c>
      <c r="AQ2" s="79">
        <v>45351.0</v>
      </c>
      <c r="AR2" s="79">
        <v>45379.0</v>
      </c>
    </row>
    <row r="3" ht="15.75" customHeight="1">
      <c r="A3" s="57" t="s">
        <v>37</v>
      </c>
      <c r="B3" s="80" t="s">
        <v>212</v>
      </c>
      <c r="C3" s="20" t="s">
        <v>213</v>
      </c>
      <c r="D3" s="81" t="s">
        <v>67</v>
      </c>
      <c r="E3" s="22" t="s">
        <v>29</v>
      </c>
      <c r="F3" s="81" t="s">
        <v>30</v>
      </c>
      <c r="G3" s="81" t="str">
        <f t="shared" ref="G3:G675" si="1">IFS($AR$3:$AR$675&lt;=400000,"Augusto",$AR$3:$AR$675&lt;=700000,"Breno",$AR$3:$AR$675&lt;=20000000,"Bruno")</f>
        <v>Breno</v>
      </c>
      <c r="H3" s="82" t="s">
        <v>214</v>
      </c>
      <c r="I3" s="82" t="s">
        <v>24</v>
      </c>
      <c r="J3" s="81" t="str">
        <f t="shared" ref="J3:J550" si="2">IF(Q3=0,"Não","Sim")</f>
        <v>Não</v>
      </c>
      <c r="K3" s="83">
        <v>45105.0</v>
      </c>
      <c r="L3" s="22"/>
      <c r="M3" s="22" t="s">
        <v>85</v>
      </c>
      <c r="N3" s="84">
        <v>0.012</v>
      </c>
      <c r="O3" s="81" t="s">
        <v>86</v>
      </c>
      <c r="P3" s="85">
        <v>0.1</v>
      </c>
      <c r="Q3" s="46"/>
      <c r="R3" s="46"/>
      <c r="S3" s="46"/>
      <c r="T3" s="22" t="s">
        <v>215</v>
      </c>
      <c r="U3" s="86" t="s">
        <v>216</v>
      </c>
      <c r="V3" s="9" t="s">
        <v>29</v>
      </c>
      <c r="W3" s="87" t="str">
        <f t="shared" ref="W3:W675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37</v>
      </c>
      <c r="B4" s="80" t="s">
        <v>217</v>
      </c>
      <c r="C4" s="20" t="s">
        <v>218</v>
      </c>
      <c r="D4" s="81" t="s">
        <v>18</v>
      </c>
      <c r="E4" s="22" t="s">
        <v>19</v>
      </c>
      <c r="F4" s="81" t="s">
        <v>20</v>
      </c>
      <c r="G4" s="81" t="str">
        <f t="shared" si="1"/>
        <v>Augusto</v>
      </c>
      <c r="H4" s="82" t="s">
        <v>214</v>
      </c>
      <c r="I4" s="82" t="s">
        <v>24</v>
      </c>
      <c r="J4" s="81" t="str">
        <f t="shared" si="2"/>
        <v>Não</v>
      </c>
      <c r="K4" s="83">
        <v>45036.0</v>
      </c>
      <c r="L4" s="22"/>
      <c r="M4" s="22" t="s">
        <v>50</v>
      </c>
      <c r="N4" s="84">
        <v>0.012</v>
      </c>
      <c r="O4" s="81" t="s">
        <v>24</v>
      </c>
      <c r="P4" s="85">
        <v>0.0</v>
      </c>
      <c r="Q4" s="46"/>
      <c r="R4" s="46"/>
      <c r="S4" s="46"/>
      <c r="T4" s="22" t="s">
        <v>215</v>
      </c>
      <c r="U4" s="86" t="s">
        <v>219</v>
      </c>
      <c r="V4" s="9" t="s">
        <v>19</v>
      </c>
      <c r="W4" s="87" t="str">
        <f t="shared" si="3"/>
        <v>Ativo</v>
      </c>
      <c r="X4" s="22"/>
      <c r="Y4" s="88" t="s">
        <v>220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37</v>
      </c>
      <c r="B5" s="91" t="s">
        <v>221</v>
      </c>
      <c r="C5" s="92" t="s">
        <v>222</v>
      </c>
      <c r="D5" s="9" t="s">
        <v>18</v>
      </c>
      <c r="E5" s="86" t="s">
        <v>29</v>
      </c>
      <c r="F5" s="9" t="s">
        <v>120</v>
      </c>
      <c r="G5" s="81" t="str">
        <f t="shared" si="1"/>
        <v>Augusto</v>
      </c>
      <c r="H5" s="87" t="s">
        <v>214</v>
      </c>
      <c r="I5" s="87" t="s">
        <v>24</v>
      </c>
      <c r="J5" s="81" t="str">
        <f t="shared" si="2"/>
        <v>Não</v>
      </c>
      <c r="K5" s="93">
        <v>45309.0</v>
      </c>
      <c r="L5" s="22"/>
      <c r="M5" s="86" t="s">
        <v>223</v>
      </c>
      <c r="N5" s="94">
        <v>0.0</v>
      </c>
      <c r="O5" s="9" t="s">
        <v>24</v>
      </c>
      <c r="P5" s="95">
        <v>0.0</v>
      </c>
      <c r="Q5" s="46"/>
      <c r="R5" s="46"/>
      <c r="S5" s="46"/>
      <c r="T5" s="86" t="s">
        <v>215</v>
      </c>
      <c r="U5" s="86" t="s">
        <v>224</v>
      </c>
      <c r="V5" s="9" t="s">
        <v>29</v>
      </c>
      <c r="W5" s="87" t="str">
        <f t="shared" si="3"/>
        <v>Ativo</v>
      </c>
      <c r="X5" s="22"/>
      <c r="Y5" s="88" t="s">
        <v>220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37</v>
      </c>
      <c r="B6" s="91" t="s">
        <v>225</v>
      </c>
      <c r="C6" s="20" t="s">
        <v>226</v>
      </c>
      <c r="D6" s="81" t="s">
        <v>18</v>
      </c>
      <c r="E6" s="22" t="s">
        <v>19</v>
      </c>
      <c r="F6" s="81" t="s">
        <v>20</v>
      </c>
      <c r="G6" s="81" t="str">
        <f t="shared" si="1"/>
        <v>Bruno</v>
      </c>
      <c r="H6" s="82" t="s">
        <v>214</v>
      </c>
      <c r="I6" s="82" t="s">
        <v>24</v>
      </c>
      <c r="J6" s="81" t="str">
        <f t="shared" si="2"/>
        <v>Não</v>
      </c>
      <c r="K6" s="83">
        <v>44974.0</v>
      </c>
      <c r="L6" s="22"/>
      <c r="M6" s="22" t="s">
        <v>50</v>
      </c>
      <c r="N6" s="84">
        <v>0.012</v>
      </c>
      <c r="O6" s="81" t="s">
        <v>24</v>
      </c>
      <c r="P6" s="85">
        <v>0.0</v>
      </c>
      <c r="Q6" s="46"/>
      <c r="R6" s="46"/>
      <c r="S6" s="46"/>
      <c r="T6" s="22" t="s">
        <v>215</v>
      </c>
      <c r="U6" s="86" t="s">
        <v>227</v>
      </c>
      <c r="V6" s="9" t="s">
        <v>19</v>
      </c>
      <c r="W6" s="87" t="str">
        <f t="shared" si="3"/>
        <v>Ativo</v>
      </c>
      <c r="X6" s="86"/>
      <c r="Y6" s="88" t="s">
        <v>220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37</v>
      </c>
      <c r="B7" s="6" t="s">
        <v>228</v>
      </c>
      <c r="C7" s="7" t="s">
        <v>229</v>
      </c>
      <c r="D7" s="9" t="s">
        <v>18</v>
      </c>
      <c r="E7" s="86" t="s">
        <v>19</v>
      </c>
      <c r="F7" s="81" t="s">
        <v>20</v>
      </c>
      <c r="G7" s="81" t="str">
        <f t="shared" si="1"/>
        <v>Augusto</v>
      </c>
      <c r="H7" s="87" t="s">
        <v>214</v>
      </c>
      <c r="I7" s="87" t="s">
        <v>24</v>
      </c>
      <c r="J7" s="81" t="str">
        <f t="shared" si="2"/>
        <v>Não</v>
      </c>
      <c r="K7" s="93">
        <v>45357.0</v>
      </c>
      <c r="L7" s="22"/>
      <c r="M7" s="86" t="s">
        <v>230</v>
      </c>
      <c r="N7" s="94">
        <v>0.012</v>
      </c>
      <c r="O7" s="9" t="s">
        <v>86</v>
      </c>
      <c r="P7" s="95">
        <v>0.1</v>
      </c>
      <c r="Q7" s="96"/>
      <c r="R7" s="46"/>
      <c r="S7" s="46"/>
      <c r="T7" s="86" t="s">
        <v>215</v>
      </c>
      <c r="U7" s="5" t="s">
        <v>231</v>
      </c>
      <c r="V7" s="9" t="s">
        <v>19</v>
      </c>
      <c r="W7" s="87" t="str">
        <f t="shared" si="3"/>
        <v>Ativo</v>
      </c>
      <c r="X7" s="86"/>
      <c r="Y7" s="88" t="s">
        <v>220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37</v>
      </c>
      <c r="B8" s="80" t="s">
        <v>232</v>
      </c>
      <c r="C8" s="20" t="s">
        <v>233</v>
      </c>
      <c r="D8" s="81" t="s">
        <v>18</v>
      </c>
      <c r="E8" s="22" t="s">
        <v>29</v>
      </c>
      <c r="F8" s="81" t="s">
        <v>234</v>
      </c>
      <c r="G8" s="81" t="str">
        <f t="shared" si="1"/>
        <v>Breno</v>
      </c>
      <c r="H8" s="82" t="s">
        <v>214</v>
      </c>
      <c r="I8" s="82" t="s">
        <v>24</v>
      </c>
      <c r="J8" s="81" t="str">
        <f t="shared" si="2"/>
        <v>Não</v>
      </c>
      <c r="K8" s="83">
        <v>44980.0</v>
      </c>
      <c r="L8" s="22"/>
      <c r="M8" s="22" t="s">
        <v>77</v>
      </c>
      <c r="N8" s="84">
        <v>0.015</v>
      </c>
      <c r="O8" s="81" t="s">
        <v>24</v>
      </c>
      <c r="P8" s="85">
        <v>0.0</v>
      </c>
      <c r="Q8" s="57"/>
      <c r="R8" s="57"/>
      <c r="S8" s="46"/>
      <c r="T8" s="22" t="s">
        <v>215</v>
      </c>
      <c r="U8" s="86" t="s">
        <v>235</v>
      </c>
      <c r="V8" s="9" t="s">
        <v>29</v>
      </c>
      <c r="W8" s="87" t="str">
        <f t="shared" si="3"/>
        <v>Ativo</v>
      </c>
      <c r="X8" s="22"/>
      <c r="Y8" s="88" t="s">
        <v>220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37</v>
      </c>
      <c r="B9" s="80" t="s">
        <v>236</v>
      </c>
      <c r="C9" s="20" t="s">
        <v>237</v>
      </c>
      <c r="D9" s="9" t="s">
        <v>67</v>
      </c>
      <c r="E9" s="86" t="s">
        <v>29</v>
      </c>
      <c r="F9" s="22" t="s">
        <v>238</v>
      </c>
      <c r="G9" s="81" t="str">
        <f t="shared" si="1"/>
        <v>Augusto</v>
      </c>
      <c r="H9" s="87" t="s">
        <v>239</v>
      </c>
      <c r="I9" s="87" t="s">
        <v>240</v>
      </c>
      <c r="J9" s="81" t="str">
        <f t="shared" si="2"/>
        <v>Sim</v>
      </c>
      <c r="K9" s="93">
        <v>45279.0</v>
      </c>
      <c r="L9" s="22"/>
      <c r="M9" s="86" t="s">
        <v>127</v>
      </c>
      <c r="N9" s="94">
        <v>0.003</v>
      </c>
      <c r="O9" s="9" t="s">
        <v>24</v>
      </c>
      <c r="P9" s="95">
        <v>0.0</v>
      </c>
      <c r="Q9" s="15" t="s">
        <v>241</v>
      </c>
      <c r="R9" s="57"/>
      <c r="S9" s="15"/>
      <c r="T9" s="86" t="s">
        <v>215</v>
      </c>
      <c r="U9" s="86" t="s">
        <v>242</v>
      </c>
      <c r="V9" s="9" t="s">
        <v>243</v>
      </c>
      <c r="W9" s="87" t="str">
        <f t="shared" si="3"/>
        <v>Ativo</v>
      </c>
      <c r="X9" s="22"/>
      <c r="Y9" s="88" t="s">
        <v>220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37</v>
      </c>
      <c r="B10" s="80" t="s">
        <v>244</v>
      </c>
      <c r="C10" s="20" t="s">
        <v>245</v>
      </c>
      <c r="D10" s="81" t="s">
        <v>18</v>
      </c>
      <c r="E10" s="22" t="s">
        <v>29</v>
      </c>
      <c r="F10" s="81" t="s">
        <v>76</v>
      </c>
      <c r="G10" s="81" t="str">
        <f t="shared" si="1"/>
        <v>Augusto</v>
      </c>
      <c r="H10" s="82" t="s">
        <v>214</v>
      </c>
      <c r="I10" s="82" t="s">
        <v>24</v>
      </c>
      <c r="J10" s="81" t="str">
        <f t="shared" si="2"/>
        <v>Não</v>
      </c>
      <c r="K10" s="83">
        <v>45036.0</v>
      </c>
      <c r="L10" s="22"/>
      <c r="M10" s="22" t="s">
        <v>50</v>
      </c>
      <c r="N10" s="84">
        <v>0.012</v>
      </c>
      <c r="O10" s="81" t="s">
        <v>24</v>
      </c>
      <c r="P10" s="85">
        <v>0.0</v>
      </c>
      <c r="Q10" s="46"/>
      <c r="R10" s="46"/>
      <c r="S10" s="46"/>
      <c r="T10" s="22" t="s">
        <v>215</v>
      </c>
      <c r="U10" s="86" t="s">
        <v>246</v>
      </c>
      <c r="V10" s="9" t="s">
        <v>29</v>
      </c>
      <c r="W10" s="87" t="str">
        <f t="shared" si="3"/>
        <v>Ativo</v>
      </c>
      <c r="X10" s="22"/>
      <c r="Y10" s="88" t="s">
        <v>220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37</v>
      </c>
      <c r="B11" s="80" t="s">
        <v>247</v>
      </c>
      <c r="C11" s="20" t="s">
        <v>248</v>
      </c>
      <c r="D11" s="81" t="s">
        <v>18</v>
      </c>
      <c r="E11" s="22" t="s">
        <v>29</v>
      </c>
      <c r="F11" s="81" t="s">
        <v>76</v>
      </c>
      <c r="G11" s="81" t="str">
        <f t="shared" si="1"/>
        <v>Augusto</v>
      </c>
      <c r="H11" s="82" t="s">
        <v>214</v>
      </c>
      <c r="I11" s="82" t="s">
        <v>24</v>
      </c>
      <c r="J11" s="81" t="str">
        <f t="shared" si="2"/>
        <v>Não</v>
      </c>
      <c r="K11" s="83">
        <v>45106.0</v>
      </c>
      <c r="L11" s="22"/>
      <c r="M11" s="22" t="s">
        <v>50</v>
      </c>
      <c r="N11" s="84">
        <v>0.012</v>
      </c>
      <c r="O11" s="81" t="s">
        <v>24</v>
      </c>
      <c r="P11" s="85">
        <v>0.0</v>
      </c>
      <c r="Q11" s="46"/>
      <c r="R11" s="46"/>
      <c r="S11" s="46"/>
      <c r="T11" s="22" t="s">
        <v>215</v>
      </c>
      <c r="U11" s="86" t="s">
        <v>249</v>
      </c>
      <c r="V11" s="9" t="s">
        <v>29</v>
      </c>
      <c r="W11" s="87" t="str">
        <f t="shared" si="3"/>
        <v>Ativo</v>
      </c>
      <c r="X11" s="22"/>
      <c r="Y11" s="88" t="s">
        <v>220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37</v>
      </c>
      <c r="B12" s="6" t="s">
        <v>250</v>
      </c>
      <c r="C12" s="92" t="s">
        <v>251</v>
      </c>
      <c r="D12" s="9" t="s">
        <v>18</v>
      </c>
      <c r="E12" s="86" t="s">
        <v>29</v>
      </c>
      <c r="F12" s="81" t="s">
        <v>76</v>
      </c>
      <c r="G12" s="81" t="str">
        <f t="shared" si="1"/>
        <v>Augusto</v>
      </c>
      <c r="H12" s="87" t="s">
        <v>252</v>
      </c>
      <c r="I12" s="87" t="s">
        <v>253</v>
      </c>
      <c r="J12" s="81" t="str">
        <f t="shared" si="2"/>
        <v>Não</v>
      </c>
      <c r="K12" s="93">
        <v>45356.0</v>
      </c>
      <c r="L12" s="22"/>
      <c r="M12" s="86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86" t="s">
        <v>215</v>
      </c>
      <c r="U12" s="86" t="s">
        <v>249</v>
      </c>
      <c r="V12" s="9" t="s">
        <v>29</v>
      </c>
      <c r="W12" s="87" t="str">
        <f t="shared" si="3"/>
        <v>Ativo</v>
      </c>
      <c r="X12" s="22"/>
      <c r="Y12" s="88" t="s">
        <v>220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37</v>
      </c>
      <c r="B13" s="80" t="s">
        <v>254</v>
      </c>
      <c r="C13" s="20" t="s">
        <v>255</v>
      </c>
      <c r="D13" s="81" t="s">
        <v>67</v>
      </c>
      <c r="E13" s="22" t="s">
        <v>29</v>
      </c>
      <c r="F13" s="81" t="s">
        <v>30</v>
      </c>
      <c r="G13" s="81" t="str">
        <f t="shared" si="1"/>
        <v>Augusto</v>
      </c>
      <c r="H13" s="82" t="s">
        <v>214</v>
      </c>
      <c r="I13" s="82" t="s">
        <v>24</v>
      </c>
      <c r="J13" s="81" t="str">
        <f t="shared" si="2"/>
        <v>Não</v>
      </c>
      <c r="K13" s="83">
        <v>45148.0</v>
      </c>
      <c r="L13" s="22"/>
      <c r="M13" s="22" t="s">
        <v>256</v>
      </c>
      <c r="N13" s="84">
        <v>0.01</v>
      </c>
      <c r="O13" s="81" t="s">
        <v>24</v>
      </c>
      <c r="P13" s="85">
        <v>0.0</v>
      </c>
      <c r="Q13" s="46"/>
      <c r="R13" s="46"/>
      <c r="S13" s="96"/>
      <c r="T13" s="22" t="s">
        <v>215</v>
      </c>
      <c r="U13" s="86" t="s">
        <v>257</v>
      </c>
      <c r="V13" s="9" t="s">
        <v>29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37</v>
      </c>
      <c r="B14" s="97" t="s">
        <v>258</v>
      </c>
      <c r="C14" s="20" t="s">
        <v>259</v>
      </c>
      <c r="D14" s="81" t="s">
        <v>18</v>
      </c>
      <c r="E14" s="22" t="s">
        <v>29</v>
      </c>
      <c r="F14" s="81" t="s">
        <v>79</v>
      </c>
      <c r="G14" s="81" t="str">
        <f t="shared" si="1"/>
        <v>Breno</v>
      </c>
      <c r="H14" s="82" t="s">
        <v>214</v>
      </c>
      <c r="I14" s="82" t="s">
        <v>24</v>
      </c>
      <c r="J14" s="81" t="str">
        <f t="shared" si="2"/>
        <v>Sim</v>
      </c>
      <c r="K14" s="83">
        <v>45160.0</v>
      </c>
      <c r="L14" s="22"/>
      <c r="M14" s="22" t="s">
        <v>50</v>
      </c>
      <c r="N14" s="84">
        <v>0.012</v>
      </c>
      <c r="O14" s="81" t="s">
        <v>24</v>
      </c>
      <c r="P14" s="85">
        <v>0.0</v>
      </c>
      <c r="Q14" s="96" t="s">
        <v>260</v>
      </c>
      <c r="R14" s="46"/>
      <c r="S14" s="46"/>
      <c r="T14" s="22" t="s">
        <v>215</v>
      </c>
      <c r="U14" s="86" t="s">
        <v>261</v>
      </c>
      <c r="V14" s="9" t="s">
        <v>29</v>
      </c>
      <c r="W14" s="87" t="str">
        <f t="shared" si="3"/>
        <v>Ativo</v>
      </c>
      <c r="X14" s="22"/>
      <c r="Y14" s="88" t="s">
        <v>220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37</v>
      </c>
      <c r="B15" s="80" t="s">
        <v>262</v>
      </c>
      <c r="C15" s="20" t="s">
        <v>263</v>
      </c>
      <c r="D15" s="9" t="s">
        <v>18</v>
      </c>
      <c r="E15" s="22" t="s">
        <v>29</v>
      </c>
      <c r="F15" s="9" t="s">
        <v>181</v>
      </c>
      <c r="G15" s="81" t="str">
        <f t="shared" si="1"/>
        <v>Augusto</v>
      </c>
      <c r="H15" s="82" t="s">
        <v>214</v>
      </c>
      <c r="I15" s="82" t="s">
        <v>24</v>
      </c>
      <c r="J15" s="81" t="str">
        <f t="shared" si="2"/>
        <v>Não</v>
      </c>
      <c r="K15" s="83">
        <v>44958.0</v>
      </c>
      <c r="L15" s="22"/>
      <c r="M15" s="22" t="s">
        <v>50</v>
      </c>
      <c r="N15" s="84">
        <v>0.012</v>
      </c>
      <c r="O15" s="81" t="s">
        <v>24</v>
      </c>
      <c r="P15" s="85">
        <v>0.0</v>
      </c>
      <c r="Q15" s="46"/>
      <c r="R15" s="46"/>
      <c r="S15" s="96"/>
      <c r="T15" s="22" t="s">
        <v>215</v>
      </c>
      <c r="U15" s="86" t="s">
        <v>264</v>
      </c>
      <c r="V15" s="9" t="s">
        <v>29</v>
      </c>
      <c r="W15" s="87" t="str">
        <f t="shared" si="3"/>
        <v>Ativo</v>
      </c>
      <c r="X15" s="22"/>
      <c r="Y15" s="88" t="s">
        <v>220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37</v>
      </c>
      <c r="B16" s="80" t="s">
        <v>265</v>
      </c>
      <c r="C16" s="20" t="s">
        <v>266</v>
      </c>
      <c r="D16" s="81" t="s">
        <v>18</v>
      </c>
      <c r="E16" s="22" t="s">
        <v>62</v>
      </c>
      <c r="F16" s="81" t="s">
        <v>63</v>
      </c>
      <c r="G16" s="81" t="str">
        <f t="shared" si="1"/>
        <v>Augusto</v>
      </c>
      <c r="H16" s="82" t="s">
        <v>214</v>
      </c>
      <c r="I16" s="82" t="s">
        <v>24</v>
      </c>
      <c r="J16" s="81" t="str">
        <f t="shared" si="2"/>
        <v>Não</v>
      </c>
      <c r="K16" s="83">
        <v>45166.0</v>
      </c>
      <c r="L16" s="98"/>
      <c r="M16" s="22" t="s">
        <v>77</v>
      </c>
      <c r="N16" s="84">
        <v>0.015</v>
      </c>
      <c r="O16" s="81" t="s">
        <v>86</v>
      </c>
      <c r="P16" s="85">
        <v>0.1</v>
      </c>
      <c r="Q16" s="99"/>
      <c r="R16" s="46"/>
      <c r="S16" s="96" t="s">
        <v>267</v>
      </c>
      <c r="T16" s="22" t="s">
        <v>215</v>
      </c>
      <c r="U16" s="86" t="s">
        <v>268</v>
      </c>
      <c r="V16" s="9" t="s">
        <v>269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37</v>
      </c>
      <c r="B17" s="37" t="s">
        <v>270</v>
      </c>
      <c r="C17" s="34" t="s">
        <v>271</v>
      </c>
      <c r="D17" s="81" t="s">
        <v>18</v>
      </c>
      <c r="E17" s="22" t="s">
        <v>29</v>
      </c>
      <c r="F17" s="81" t="s">
        <v>234</v>
      </c>
      <c r="G17" s="81" t="str">
        <f t="shared" si="1"/>
        <v>Augusto</v>
      </c>
      <c r="H17" s="82" t="s">
        <v>239</v>
      </c>
      <c r="I17" s="87" t="s">
        <v>272</v>
      </c>
      <c r="J17" s="81" t="str">
        <f t="shared" si="2"/>
        <v>Não</v>
      </c>
      <c r="K17" s="83">
        <v>45196.0</v>
      </c>
      <c r="L17" s="98"/>
      <c r="M17" s="22" t="s">
        <v>59</v>
      </c>
      <c r="N17" s="84">
        <v>0.02</v>
      </c>
      <c r="O17" s="81" t="s">
        <v>142</v>
      </c>
      <c r="P17" s="85">
        <v>0.2</v>
      </c>
      <c r="Q17" s="46"/>
      <c r="R17" s="46"/>
      <c r="S17" s="57" t="s">
        <v>273</v>
      </c>
      <c r="T17" s="22" t="s">
        <v>215</v>
      </c>
      <c r="U17" s="86" t="s">
        <v>274</v>
      </c>
      <c r="V17" s="9" t="s">
        <v>29</v>
      </c>
      <c r="W17" s="87" t="str">
        <f t="shared" si="3"/>
        <v>Ativo</v>
      </c>
      <c r="X17" s="22"/>
      <c r="Y17" s="88" t="s">
        <v>220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37</v>
      </c>
      <c r="B18" s="37" t="s">
        <v>270</v>
      </c>
      <c r="C18" s="34" t="s">
        <v>275</v>
      </c>
      <c r="D18" s="81" t="s">
        <v>18</v>
      </c>
      <c r="E18" s="22" t="s">
        <v>29</v>
      </c>
      <c r="F18" s="81" t="s">
        <v>234</v>
      </c>
      <c r="G18" s="81" t="str">
        <f t="shared" si="1"/>
        <v>Augusto</v>
      </c>
      <c r="H18" s="82" t="s">
        <v>239</v>
      </c>
      <c r="I18" s="82" t="s">
        <v>24</v>
      </c>
      <c r="J18" s="81" t="str">
        <f t="shared" si="2"/>
        <v>Não</v>
      </c>
      <c r="K18" s="83">
        <v>45201.0</v>
      </c>
      <c r="L18" s="98"/>
      <c r="M18" s="22" t="s">
        <v>50</v>
      </c>
      <c r="N18" s="84">
        <v>0.01</v>
      </c>
      <c r="O18" s="81" t="s">
        <v>24</v>
      </c>
      <c r="P18" s="85">
        <v>0.0</v>
      </c>
      <c r="Q18" s="46"/>
      <c r="R18" s="46"/>
      <c r="S18" s="6" t="s">
        <v>276</v>
      </c>
      <c r="T18" s="22" t="s">
        <v>215</v>
      </c>
      <c r="U18" s="86" t="s">
        <v>274</v>
      </c>
      <c r="V18" s="9" t="s">
        <v>29</v>
      </c>
      <c r="W18" s="87" t="str">
        <f t="shared" si="3"/>
        <v>Ativo</v>
      </c>
      <c r="X18" s="22"/>
      <c r="Y18" s="88" t="s">
        <v>220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37</v>
      </c>
      <c r="B19" s="37" t="s">
        <v>270</v>
      </c>
      <c r="C19" s="100" t="s">
        <v>277</v>
      </c>
      <c r="D19" s="81" t="s">
        <v>18</v>
      </c>
      <c r="E19" s="22" t="s">
        <v>29</v>
      </c>
      <c r="F19" s="81" t="s">
        <v>234</v>
      </c>
      <c r="G19" s="81" t="str">
        <f t="shared" si="1"/>
        <v>Augusto</v>
      </c>
      <c r="H19" s="82" t="s">
        <v>239</v>
      </c>
      <c r="I19" s="87" t="s">
        <v>272</v>
      </c>
      <c r="J19" s="81" t="str">
        <f t="shared" si="2"/>
        <v>Não</v>
      </c>
      <c r="K19" s="83">
        <v>45202.0</v>
      </c>
      <c r="L19" s="98"/>
      <c r="M19" s="22" t="s">
        <v>278</v>
      </c>
      <c r="N19" s="84">
        <v>0.008</v>
      </c>
      <c r="O19" s="81" t="s">
        <v>279</v>
      </c>
      <c r="P19" s="85">
        <v>0.1</v>
      </c>
      <c r="Q19" s="46"/>
      <c r="R19" s="46"/>
      <c r="S19" s="57"/>
      <c r="T19" s="22" t="s">
        <v>215</v>
      </c>
      <c r="U19" s="86" t="s">
        <v>274</v>
      </c>
      <c r="V19" s="9" t="s">
        <v>29</v>
      </c>
      <c r="W19" s="87" t="str">
        <f t="shared" si="3"/>
        <v>Ativo</v>
      </c>
      <c r="X19" s="22"/>
      <c r="Y19" s="88" t="s">
        <v>220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37</v>
      </c>
      <c r="B20" s="80" t="s">
        <v>280</v>
      </c>
      <c r="C20" s="20" t="s">
        <v>281</v>
      </c>
      <c r="D20" s="81" t="s">
        <v>18</v>
      </c>
      <c r="E20" s="22" t="s">
        <v>62</v>
      </c>
      <c r="F20" s="81" t="s">
        <v>74</v>
      </c>
      <c r="G20" s="81" t="str">
        <f t="shared" si="1"/>
        <v>Augusto</v>
      </c>
      <c r="H20" s="82" t="s">
        <v>282</v>
      </c>
      <c r="I20" s="82" t="s">
        <v>24</v>
      </c>
      <c r="J20" s="81" t="str">
        <f t="shared" si="2"/>
        <v>Não</v>
      </c>
      <c r="K20" s="83">
        <v>45131.0</v>
      </c>
      <c r="L20" s="101">
        <v>45163.0</v>
      </c>
      <c r="M20" s="22" t="s">
        <v>50</v>
      </c>
      <c r="N20" s="84">
        <v>0.012</v>
      </c>
      <c r="O20" s="81" t="s">
        <v>24</v>
      </c>
      <c r="P20" s="85">
        <v>0.0</v>
      </c>
      <c r="Q20" s="102"/>
      <c r="R20" s="102"/>
      <c r="S20" s="46"/>
      <c r="T20" s="22" t="s">
        <v>215</v>
      </c>
      <c r="U20" s="86" t="s">
        <v>283</v>
      </c>
      <c r="V20" s="9" t="s">
        <v>269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37</v>
      </c>
      <c r="B21" s="80" t="s">
        <v>284</v>
      </c>
      <c r="C21" s="26" t="s">
        <v>285</v>
      </c>
      <c r="D21" s="81" t="s">
        <v>18</v>
      </c>
      <c r="E21" s="22" t="s">
        <v>62</v>
      </c>
      <c r="F21" s="81" t="s">
        <v>74</v>
      </c>
      <c r="G21" s="81" t="str">
        <f t="shared" si="1"/>
        <v>Augusto</v>
      </c>
      <c r="H21" s="82" t="s">
        <v>214</v>
      </c>
      <c r="I21" s="82" t="s">
        <v>24</v>
      </c>
      <c r="J21" s="81" t="str">
        <f t="shared" si="2"/>
        <v>Não</v>
      </c>
      <c r="K21" s="83">
        <v>45198.0</v>
      </c>
      <c r="L21" s="101"/>
      <c r="M21" s="22" t="s">
        <v>85</v>
      </c>
      <c r="N21" s="84">
        <v>0.012</v>
      </c>
      <c r="O21" s="81" t="s">
        <v>86</v>
      </c>
      <c r="P21" s="85">
        <v>0.1</v>
      </c>
      <c r="Q21" s="99"/>
      <c r="R21" s="102"/>
      <c r="S21" s="103" t="s">
        <v>286</v>
      </c>
      <c r="T21" s="22" t="s">
        <v>215</v>
      </c>
      <c r="U21" s="86" t="s">
        <v>283</v>
      </c>
      <c r="V21" s="9" t="s">
        <v>269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37</v>
      </c>
      <c r="B22" s="80" t="s">
        <v>287</v>
      </c>
      <c r="C22" s="104" t="s">
        <v>288</v>
      </c>
      <c r="D22" s="81" t="s">
        <v>67</v>
      </c>
      <c r="E22" s="22" t="s">
        <v>29</v>
      </c>
      <c r="F22" s="81" t="s">
        <v>289</v>
      </c>
      <c r="G22" s="81" t="str">
        <f t="shared" si="1"/>
        <v>Augusto</v>
      </c>
      <c r="H22" s="82" t="s">
        <v>214</v>
      </c>
      <c r="I22" s="82" t="s">
        <v>24</v>
      </c>
      <c r="J22" s="81" t="str">
        <f t="shared" si="2"/>
        <v>Não</v>
      </c>
      <c r="K22" s="83">
        <v>45208.0</v>
      </c>
      <c r="L22" s="101"/>
      <c r="M22" s="22" t="s">
        <v>59</v>
      </c>
      <c r="N22" s="84">
        <v>0.025</v>
      </c>
      <c r="O22" s="81" t="s">
        <v>142</v>
      </c>
      <c r="P22" s="85">
        <v>0.2</v>
      </c>
      <c r="Q22" s="102"/>
      <c r="R22" s="102"/>
      <c r="S22" s="46"/>
      <c r="T22" s="22" t="s">
        <v>215</v>
      </c>
      <c r="U22" s="86" t="s">
        <v>290</v>
      </c>
      <c r="V22" s="9" t="s">
        <v>29</v>
      </c>
      <c r="W22" s="87" t="str">
        <f t="shared" si="3"/>
        <v>Ativo</v>
      </c>
      <c r="X22" s="22"/>
      <c r="Y22" s="88" t="s">
        <v>220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37</v>
      </c>
      <c r="B23" s="80" t="s">
        <v>291</v>
      </c>
      <c r="C23" s="20" t="s">
        <v>292</v>
      </c>
      <c r="D23" s="81" t="s">
        <v>18</v>
      </c>
      <c r="E23" s="22" t="s">
        <v>19</v>
      </c>
      <c r="F23" s="81" t="s">
        <v>42</v>
      </c>
      <c r="G23" s="81" t="str">
        <f t="shared" si="1"/>
        <v>Augusto</v>
      </c>
      <c r="H23" s="82" t="s">
        <v>214</v>
      </c>
      <c r="I23" s="82" t="s">
        <v>24</v>
      </c>
      <c r="J23" s="81" t="str">
        <f t="shared" si="2"/>
        <v>Não</v>
      </c>
      <c r="K23" s="83">
        <v>45013.0</v>
      </c>
      <c r="L23" s="22"/>
      <c r="M23" s="22" t="s">
        <v>50</v>
      </c>
      <c r="N23" s="84">
        <v>0.012</v>
      </c>
      <c r="O23" s="81" t="s">
        <v>24</v>
      </c>
      <c r="P23" s="85">
        <v>0.0</v>
      </c>
      <c r="Q23" s="46"/>
      <c r="R23" s="46"/>
      <c r="S23" s="46"/>
      <c r="T23" s="22" t="s">
        <v>215</v>
      </c>
      <c r="U23" s="86" t="s">
        <v>293</v>
      </c>
      <c r="V23" s="9" t="s">
        <v>29</v>
      </c>
      <c r="W23" s="87" t="str">
        <f t="shared" si="3"/>
        <v>Ativo</v>
      </c>
      <c r="X23" s="22"/>
      <c r="Y23" s="88" t="s">
        <v>220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37</v>
      </c>
      <c r="B24" s="6" t="s">
        <v>294</v>
      </c>
      <c r="C24" s="7" t="s">
        <v>295</v>
      </c>
      <c r="D24" s="9" t="s">
        <v>67</v>
      </c>
      <c r="E24" s="86" t="s">
        <v>29</v>
      </c>
      <c r="F24" s="81" t="s">
        <v>30</v>
      </c>
      <c r="G24" s="81" t="str">
        <f t="shared" si="1"/>
        <v>Augusto</v>
      </c>
      <c r="H24" s="87" t="s">
        <v>252</v>
      </c>
      <c r="I24" s="87" t="s">
        <v>272</v>
      </c>
      <c r="J24" s="81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86" t="s">
        <v>296</v>
      </c>
      <c r="U24" s="5" t="s">
        <v>297</v>
      </c>
      <c r="V24" s="9" t="s">
        <v>298</v>
      </c>
      <c r="W24" s="87" t="str">
        <f t="shared" si="3"/>
        <v>Ativo</v>
      </c>
      <c r="X24" s="22"/>
      <c r="Y24" s="88" t="s">
        <v>220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37</v>
      </c>
      <c r="B25" s="80" t="s">
        <v>299</v>
      </c>
      <c r="C25" s="20" t="s">
        <v>300</v>
      </c>
      <c r="D25" s="81" t="s">
        <v>67</v>
      </c>
      <c r="E25" s="22" t="s">
        <v>29</v>
      </c>
      <c r="F25" s="81" t="s">
        <v>301</v>
      </c>
      <c r="G25" s="81" t="str">
        <f t="shared" si="1"/>
        <v>Augusto</v>
      </c>
      <c r="H25" s="82" t="s">
        <v>239</v>
      </c>
      <c r="I25" s="82" t="s">
        <v>272</v>
      </c>
      <c r="J25" s="81" t="str">
        <f t="shared" si="2"/>
        <v>Não</v>
      </c>
      <c r="K25" s="83">
        <v>44973.0</v>
      </c>
      <c r="L25" s="22"/>
      <c r="M25" s="22" t="s">
        <v>77</v>
      </c>
      <c r="N25" s="84">
        <v>0.02</v>
      </c>
      <c r="O25" s="81" t="s">
        <v>86</v>
      </c>
      <c r="P25" s="85">
        <v>0.2</v>
      </c>
      <c r="Q25" s="105"/>
      <c r="R25" s="105"/>
      <c r="S25" s="105"/>
      <c r="T25" s="22" t="s">
        <v>215</v>
      </c>
      <c r="U25" s="86" t="s">
        <v>302</v>
      </c>
      <c r="V25" s="9" t="s">
        <v>29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37</v>
      </c>
      <c r="B26" s="91" t="s">
        <v>303</v>
      </c>
      <c r="C26" s="92" t="s">
        <v>304</v>
      </c>
      <c r="D26" s="9" t="s">
        <v>18</v>
      </c>
      <c r="E26" s="86" t="s">
        <v>29</v>
      </c>
      <c r="F26" s="9" t="s">
        <v>234</v>
      </c>
      <c r="G26" s="81" t="str">
        <f t="shared" si="1"/>
        <v>Bruno</v>
      </c>
      <c r="H26" s="87" t="s">
        <v>214</v>
      </c>
      <c r="I26" s="87" t="s">
        <v>24</v>
      </c>
      <c r="J26" s="81" t="str">
        <f t="shared" si="2"/>
        <v>Não</v>
      </c>
      <c r="K26" s="93">
        <v>45301.0</v>
      </c>
      <c r="L26" s="22"/>
      <c r="M26" s="86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86" t="s">
        <v>215</v>
      </c>
      <c r="U26" s="86" t="s">
        <v>305</v>
      </c>
      <c r="V26" s="9" t="s">
        <v>306</v>
      </c>
      <c r="W26" s="87" t="str">
        <f t="shared" si="3"/>
        <v>Ativo</v>
      </c>
      <c r="X26" s="22"/>
      <c r="Y26" s="88" t="s">
        <v>220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37</v>
      </c>
      <c r="B27" s="80" t="s">
        <v>307</v>
      </c>
      <c r="C27" s="20" t="s">
        <v>308</v>
      </c>
      <c r="D27" s="81" t="s">
        <v>18</v>
      </c>
      <c r="E27" s="22" t="s">
        <v>19</v>
      </c>
      <c r="F27" s="81" t="s">
        <v>20</v>
      </c>
      <c r="G27" s="81" t="str">
        <f t="shared" si="1"/>
        <v>Augusto</v>
      </c>
      <c r="H27" s="82" t="s">
        <v>214</v>
      </c>
      <c r="I27" s="82" t="s">
        <v>24</v>
      </c>
      <c r="J27" s="81" t="str">
        <f t="shared" si="2"/>
        <v>Não</v>
      </c>
      <c r="K27" s="83">
        <v>44938.0</v>
      </c>
      <c r="L27" s="22"/>
      <c r="M27" s="22" t="s">
        <v>50</v>
      </c>
      <c r="N27" s="84">
        <v>0.012</v>
      </c>
      <c r="O27" s="81" t="s">
        <v>24</v>
      </c>
      <c r="P27" s="85">
        <v>0.0</v>
      </c>
      <c r="Q27" s="46"/>
      <c r="R27" s="46"/>
      <c r="S27" s="46"/>
      <c r="T27" s="22" t="s">
        <v>215</v>
      </c>
      <c r="U27" s="86" t="s">
        <v>309</v>
      </c>
      <c r="V27" s="9" t="s">
        <v>19</v>
      </c>
      <c r="W27" s="87" t="str">
        <f t="shared" si="3"/>
        <v>Ativo</v>
      </c>
      <c r="X27" s="22"/>
      <c r="Y27" s="88" t="s">
        <v>220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37</v>
      </c>
      <c r="B28" s="80" t="s">
        <v>310</v>
      </c>
      <c r="C28" s="20" t="s">
        <v>311</v>
      </c>
      <c r="D28" s="81" t="s">
        <v>18</v>
      </c>
      <c r="E28" s="22" t="s">
        <v>19</v>
      </c>
      <c r="F28" s="81" t="s">
        <v>55</v>
      </c>
      <c r="G28" s="81" t="str">
        <f t="shared" si="1"/>
        <v>Augusto</v>
      </c>
      <c r="H28" s="82" t="s">
        <v>252</v>
      </c>
      <c r="I28" s="87" t="s">
        <v>253</v>
      </c>
      <c r="J28" s="81" t="str">
        <f t="shared" si="2"/>
        <v>Sim</v>
      </c>
      <c r="K28" s="83">
        <v>45247.0</v>
      </c>
      <c r="L28" s="22"/>
      <c r="M28" s="22" t="s">
        <v>50</v>
      </c>
      <c r="N28" s="84">
        <v>0.012</v>
      </c>
      <c r="O28" s="81" t="s">
        <v>24</v>
      </c>
      <c r="P28" s="85">
        <v>0.0</v>
      </c>
      <c r="Q28" s="60" t="s">
        <v>312</v>
      </c>
      <c r="R28" s="46"/>
      <c r="S28" s="46"/>
      <c r="T28" s="22" t="s">
        <v>215</v>
      </c>
      <c r="U28" s="86" t="s">
        <v>313</v>
      </c>
      <c r="V28" s="9" t="s">
        <v>19</v>
      </c>
      <c r="W28" s="87" t="str">
        <f t="shared" si="3"/>
        <v>Ativo</v>
      </c>
      <c r="X28" s="22"/>
      <c r="Y28" s="88" t="s">
        <v>220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37</v>
      </c>
      <c r="B29" s="106" t="s">
        <v>314</v>
      </c>
      <c r="C29" s="107" t="s">
        <v>315</v>
      </c>
      <c r="D29" s="9" t="s">
        <v>67</v>
      </c>
      <c r="E29" s="86" t="s">
        <v>29</v>
      </c>
      <c r="F29" s="9" t="s">
        <v>30</v>
      </c>
      <c r="G29" s="81" t="str">
        <f t="shared" si="1"/>
        <v>Augusto</v>
      </c>
      <c r="H29" s="87" t="s">
        <v>252</v>
      </c>
      <c r="I29" s="87" t="s">
        <v>24</v>
      </c>
      <c r="J29" s="81" t="str">
        <f t="shared" si="2"/>
        <v>Não</v>
      </c>
      <c r="K29" s="93">
        <v>45383.0</v>
      </c>
      <c r="L29" s="22"/>
      <c r="M29" s="86" t="s">
        <v>127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86" t="s">
        <v>215</v>
      </c>
      <c r="U29" s="5" t="s">
        <v>316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37</v>
      </c>
      <c r="B30" s="108" t="s">
        <v>317</v>
      </c>
      <c r="C30" s="34" t="s">
        <v>318</v>
      </c>
      <c r="D30" s="81" t="s">
        <v>18</v>
      </c>
      <c r="E30" s="22" t="s">
        <v>62</v>
      </c>
      <c r="F30" s="81" t="s">
        <v>74</v>
      </c>
      <c r="G30" s="81" t="str">
        <f t="shared" si="1"/>
        <v>Augusto</v>
      </c>
      <c r="H30" s="82" t="s">
        <v>214</v>
      </c>
      <c r="I30" s="82" t="s">
        <v>24</v>
      </c>
      <c r="J30" s="81" t="str">
        <f t="shared" si="2"/>
        <v>Não</v>
      </c>
      <c r="K30" s="83">
        <v>45203.0</v>
      </c>
      <c r="L30" s="22"/>
      <c r="M30" s="22" t="s">
        <v>50</v>
      </c>
      <c r="N30" s="84">
        <v>0.012</v>
      </c>
      <c r="O30" s="81" t="s">
        <v>24</v>
      </c>
      <c r="P30" s="85">
        <v>0.0</v>
      </c>
      <c r="Q30" s="46"/>
      <c r="R30" s="46"/>
      <c r="S30" s="46"/>
      <c r="T30" s="22" t="s">
        <v>215</v>
      </c>
      <c r="U30" s="86" t="s">
        <v>319</v>
      </c>
      <c r="V30" s="9" t="s">
        <v>269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37</v>
      </c>
      <c r="B31" s="80" t="s">
        <v>320</v>
      </c>
      <c r="C31" s="20" t="s">
        <v>321</v>
      </c>
      <c r="D31" s="81" t="s">
        <v>18</v>
      </c>
      <c r="E31" s="22" t="s">
        <v>29</v>
      </c>
      <c r="F31" s="81" t="s">
        <v>76</v>
      </c>
      <c r="G31" s="81" t="str">
        <f t="shared" si="1"/>
        <v>Augusto</v>
      </c>
      <c r="H31" s="82" t="s">
        <v>239</v>
      </c>
      <c r="I31" s="82" t="s">
        <v>272</v>
      </c>
      <c r="J31" s="81" t="str">
        <f t="shared" si="2"/>
        <v>Não</v>
      </c>
      <c r="K31" s="83">
        <v>45042.0</v>
      </c>
      <c r="L31" s="22"/>
      <c r="M31" s="22" t="s">
        <v>50</v>
      </c>
      <c r="N31" s="84">
        <v>0.01</v>
      </c>
      <c r="O31" s="81" t="s">
        <v>24</v>
      </c>
      <c r="P31" s="85">
        <v>0.0</v>
      </c>
      <c r="Q31" s="102"/>
      <c r="R31" s="102"/>
      <c r="S31" s="102" t="s">
        <v>322</v>
      </c>
      <c r="T31" s="22" t="s">
        <v>215</v>
      </c>
      <c r="U31" s="86" t="s">
        <v>323</v>
      </c>
      <c r="V31" s="9" t="s">
        <v>29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37</v>
      </c>
      <c r="B32" s="109" t="s">
        <v>324</v>
      </c>
      <c r="C32" s="110" t="s">
        <v>325</v>
      </c>
      <c r="D32" s="9" t="s">
        <v>18</v>
      </c>
      <c r="E32" s="86" t="s">
        <v>62</v>
      </c>
      <c r="F32" s="81" t="s">
        <v>63</v>
      </c>
      <c r="G32" s="81" t="str">
        <f t="shared" si="1"/>
        <v>Augusto</v>
      </c>
      <c r="H32" s="87" t="s">
        <v>214</v>
      </c>
      <c r="I32" s="87" t="s">
        <v>24</v>
      </c>
      <c r="J32" s="81" t="str">
        <f t="shared" si="2"/>
        <v>Não</v>
      </c>
      <c r="K32" s="93">
        <v>45279.0</v>
      </c>
      <c r="L32" s="22"/>
      <c r="M32" s="22" t="s">
        <v>50</v>
      </c>
      <c r="N32" s="111">
        <v>0.012</v>
      </c>
      <c r="O32" s="112" t="s">
        <v>86</v>
      </c>
      <c r="P32" s="113">
        <v>0.1</v>
      </c>
      <c r="Q32" s="99"/>
      <c r="R32" s="102"/>
      <c r="S32" s="103" t="s">
        <v>326</v>
      </c>
      <c r="T32" s="86" t="s">
        <v>215</v>
      </c>
      <c r="U32" s="86" t="s">
        <v>327</v>
      </c>
      <c r="V32" s="9" t="s">
        <v>269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37</v>
      </c>
      <c r="B33" s="80" t="s">
        <v>328</v>
      </c>
      <c r="C33" s="20" t="s">
        <v>329</v>
      </c>
      <c r="D33" s="81" t="s">
        <v>18</v>
      </c>
      <c r="E33" s="22" t="s">
        <v>62</v>
      </c>
      <c r="F33" s="81" t="s">
        <v>63</v>
      </c>
      <c r="G33" s="81" t="str">
        <f t="shared" si="1"/>
        <v>Augusto</v>
      </c>
      <c r="H33" s="87" t="s">
        <v>239</v>
      </c>
      <c r="I33" s="87" t="s">
        <v>272</v>
      </c>
      <c r="J33" s="81" t="str">
        <f t="shared" si="2"/>
        <v>Sim</v>
      </c>
      <c r="K33" s="83">
        <v>44998.0</v>
      </c>
      <c r="L33" s="22"/>
      <c r="M33" s="22" t="s">
        <v>50</v>
      </c>
      <c r="N33" s="84">
        <v>0.012</v>
      </c>
      <c r="O33" s="81" t="s">
        <v>24</v>
      </c>
      <c r="P33" s="85">
        <v>0.0</v>
      </c>
      <c r="Q33" s="46" t="s">
        <v>330</v>
      </c>
      <c r="R33" s="46"/>
      <c r="S33" s="46"/>
      <c r="T33" s="22" t="s">
        <v>215</v>
      </c>
      <c r="U33" s="86" t="s">
        <v>331</v>
      </c>
      <c r="V33" s="9" t="s">
        <v>269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37</v>
      </c>
      <c r="B34" s="97" t="s">
        <v>328</v>
      </c>
      <c r="C34" s="20" t="s">
        <v>332</v>
      </c>
      <c r="D34" s="81" t="s">
        <v>18</v>
      </c>
      <c r="E34" s="22" t="s">
        <v>62</v>
      </c>
      <c r="F34" s="81" t="s">
        <v>63</v>
      </c>
      <c r="G34" s="81" t="str">
        <f t="shared" si="1"/>
        <v>Breno</v>
      </c>
      <c r="H34" s="82" t="s">
        <v>214</v>
      </c>
      <c r="I34" s="82" t="s">
        <v>24</v>
      </c>
      <c r="J34" s="81" t="str">
        <f t="shared" si="2"/>
        <v>Não</v>
      </c>
      <c r="K34" s="83">
        <v>45027.0</v>
      </c>
      <c r="L34" s="22"/>
      <c r="M34" s="22" t="s">
        <v>77</v>
      </c>
      <c r="N34" s="84">
        <v>0.015</v>
      </c>
      <c r="O34" s="81" t="s">
        <v>86</v>
      </c>
      <c r="P34" s="85">
        <v>0.1</v>
      </c>
      <c r="Q34" s="46"/>
      <c r="R34" s="46"/>
      <c r="S34" s="46"/>
      <c r="T34" s="22" t="s">
        <v>215</v>
      </c>
      <c r="U34" s="86" t="s">
        <v>331</v>
      </c>
      <c r="V34" s="9" t="s">
        <v>269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37</v>
      </c>
      <c r="B35" s="80" t="s">
        <v>333</v>
      </c>
      <c r="C35" s="20" t="s">
        <v>334</v>
      </c>
      <c r="D35" s="81" t="s">
        <v>18</v>
      </c>
      <c r="E35" s="22" t="s">
        <v>62</v>
      </c>
      <c r="F35" s="81" t="s">
        <v>63</v>
      </c>
      <c r="G35" s="81" t="str">
        <f t="shared" si="1"/>
        <v>Augusto</v>
      </c>
      <c r="H35" s="87" t="s">
        <v>214</v>
      </c>
      <c r="I35" s="82" t="s">
        <v>24</v>
      </c>
      <c r="J35" s="81" t="str">
        <f t="shared" si="2"/>
        <v>Não</v>
      </c>
      <c r="K35" s="83">
        <v>45020.0</v>
      </c>
      <c r="L35" s="22"/>
      <c r="M35" s="86" t="s">
        <v>85</v>
      </c>
      <c r="N35" s="84">
        <v>0.012</v>
      </c>
      <c r="O35" s="9" t="s">
        <v>86</v>
      </c>
      <c r="P35" s="95">
        <v>0.1</v>
      </c>
      <c r="Q35" s="96"/>
      <c r="R35" s="46"/>
      <c r="S35" s="96" t="s">
        <v>335</v>
      </c>
      <c r="T35" s="22" t="s">
        <v>215</v>
      </c>
      <c r="U35" s="86" t="s">
        <v>336</v>
      </c>
      <c r="V35" s="9" t="s">
        <v>269</v>
      </c>
      <c r="W35" s="87" t="str">
        <f t="shared" si="3"/>
        <v>Ativo</v>
      </c>
      <c r="X35" s="22"/>
      <c r="Y35" s="88" t="s">
        <v>144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37</v>
      </c>
      <c r="B36" s="91" t="s">
        <v>337</v>
      </c>
      <c r="C36" s="20" t="s">
        <v>338</v>
      </c>
      <c r="D36" s="81" t="s">
        <v>18</v>
      </c>
      <c r="E36" s="22" t="s">
        <v>19</v>
      </c>
      <c r="F36" s="81" t="s">
        <v>52</v>
      </c>
      <c r="G36" s="81" t="str">
        <f t="shared" si="1"/>
        <v>Augusto</v>
      </c>
      <c r="H36" s="87" t="s">
        <v>239</v>
      </c>
      <c r="I36" s="82" t="s">
        <v>272</v>
      </c>
      <c r="J36" s="81" t="str">
        <f t="shared" si="2"/>
        <v>Não</v>
      </c>
      <c r="K36" s="83">
        <v>45166.0</v>
      </c>
      <c r="L36" s="98"/>
      <c r="M36" s="22" t="s">
        <v>50</v>
      </c>
      <c r="N36" s="84">
        <v>0.012</v>
      </c>
      <c r="O36" s="81" t="s">
        <v>24</v>
      </c>
      <c r="P36" s="85">
        <v>0.0</v>
      </c>
      <c r="Q36" s="46"/>
      <c r="R36" s="46"/>
      <c r="S36" s="96" t="s">
        <v>339</v>
      </c>
      <c r="T36" s="22" t="s">
        <v>215</v>
      </c>
      <c r="U36" s="86" t="s">
        <v>340</v>
      </c>
      <c r="V36" s="9" t="s">
        <v>19</v>
      </c>
      <c r="W36" s="87" t="str">
        <f t="shared" si="3"/>
        <v>Inativo</v>
      </c>
      <c r="X36" s="22"/>
      <c r="Y36" s="88" t="s">
        <v>220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37</v>
      </c>
      <c r="B37" s="37" t="s">
        <v>341</v>
      </c>
      <c r="C37" s="114" t="s">
        <v>342</v>
      </c>
      <c r="D37" s="81" t="s">
        <v>18</v>
      </c>
      <c r="E37" s="22" t="s">
        <v>62</v>
      </c>
      <c r="F37" s="81" t="s">
        <v>74</v>
      </c>
      <c r="G37" s="81" t="str">
        <f t="shared" si="1"/>
        <v>Augusto</v>
      </c>
      <c r="H37" s="82" t="s">
        <v>214</v>
      </c>
      <c r="I37" s="82" t="s">
        <v>24</v>
      </c>
      <c r="J37" s="81" t="str">
        <f t="shared" si="2"/>
        <v>Não</v>
      </c>
      <c r="K37" s="83">
        <v>45190.0</v>
      </c>
      <c r="L37" s="98"/>
      <c r="M37" s="22" t="s">
        <v>50</v>
      </c>
      <c r="N37" s="84">
        <v>0.012</v>
      </c>
      <c r="O37" s="81" t="s">
        <v>24</v>
      </c>
      <c r="P37" s="85">
        <v>0.0</v>
      </c>
      <c r="Q37" s="115"/>
      <c r="R37" s="46"/>
      <c r="S37" s="103" t="s">
        <v>343</v>
      </c>
      <c r="T37" s="22" t="s">
        <v>215</v>
      </c>
      <c r="U37" s="86" t="s">
        <v>344</v>
      </c>
      <c r="V37" s="9" t="s">
        <v>269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37</v>
      </c>
      <c r="B38" s="97" t="s">
        <v>345</v>
      </c>
      <c r="C38" s="20" t="s">
        <v>346</v>
      </c>
      <c r="D38" s="81" t="s">
        <v>18</v>
      </c>
      <c r="E38" s="22" t="s">
        <v>62</v>
      </c>
      <c r="F38" s="81" t="s">
        <v>63</v>
      </c>
      <c r="G38" s="81" t="str">
        <f t="shared" si="1"/>
        <v>Bruno</v>
      </c>
      <c r="H38" s="82" t="s">
        <v>214</v>
      </c>
      <c r="I38" s="82" t="s">
        <v>24</v>
      </c>
      <c r="J38" s="81" t="str">
        <f t="shared" si="2"/>
        <v>Sim</v>
      </c>
      <c r="K38" s="83">
        <v>45034.0</v>
      </c>
      <c r="L38" s="22"/>
      <c r="M38" s="22" t="s">
        <v>50</v>
      </c>
      <c r="N38" s="84">
        <v>0.012</v>
      </c>
      <c r="O38" s="81" t="s">
        <v>24</v>
      </c>
      <c r="P38" s="85">
        <v>0.0</v>
      </c>
      <c r="Q38" s="46" t="s">
        <v>330</v>
      </c>
      <c r="R38" s="46"/>
      <c r="S38" s="46"/>
      <c r="T38" s="22" t="s">
        <v>215</v>
      </c>
      <c r="U38" s="86" t="s">
        <v>347</v>
      </c>
      <c r="V38" s="9" t="s">
        <v>269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37</v>
      </c>
      <c r="B39" s="80" t="s">
        <v>348</v>
      </c>
      <c r="C39" s="20" t="s">
        <v>349</v>
      </c>
      <c r="D39" s="81" t="s">
        <v>67</v>
      </c>
      <c r="E39" s="22" t="s">
        <v>29</v>
      </c>
      <c r="F39" s="81" t="s">
        <v>30</v>
      </c>
      <c r="G39" s="81" t="str">
        <f t="shared" si="1"/>
        <v>Augusto</v>
      </c>
      <c r="H39" s="87" t="s">
        <v>239</v>
      </c>
      <c r="I39" s="87" t="s">
        <v>272</v>
      </c>
      <c r="J39" s="81" t="str">
        <f t="shared" si="2"/>
        <v>Não</v>
      </c>
      <c r="K39" s="83">
        <v>45098.0</v>
      </c>
      <c r="L39" s="22"/>
      <c r="M39" s="22" t="s">
        <v>46</v>
      </c>
      <c r="N39" s="84">
        <v>0.006</v>
      </c>
      <c r="O39" s="81" t="s">
        <v>24</v>
      </c>
      <c r="P39" s="85">
        <v>0.0</v>
      </c>
      <c r="Q39" s="116"/>
      <c r="R39" s="46"/>
      <c r="S39" s="96" t="s">
        <v>350</v>
      </c>
      <c r="T39" s="22" t="s">
        <v>215</v>
      </c>
      <c r="U39" s="86" t="s">
        <v>351</v>
      </c>
      <c r="V39" s="9" t="s">
        <v>298</v>
      </c>
      <c r="W39" s="87" t="str">
        <f t="shared" si="3"/>
        <v>Ativo</v>
      </c>
      <c r="X39" s="22"/>
      <c r="Y39" s="88" t="s">
        <v>144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37</v>
      </c>
      <c r="B40" s="106" t="s">
        <v>352</v>
      </c>
      <c r="C40" s="107" t="s">
        <v>353</v>
      </c>
      <c r="D40" s="9" t="s">
        <v>67</v>
      </c>
      <c r="E40" s="86" t="s">
        <v>29</v>
      </c>
      <c r="F40" s="9" t="s">
        <v>354</v>
      </c>
      <c r="G40" s="81" t="str">
        <f t="shared" si="1"/>
        <v>Augusto</v>
      </c>
      <c r="H40" s="87" t="s">
        <v>252</v>
      </c>
      <c r="I40" s="87" t="s">
        <v>24</v>
      </c>
      <c r="J40" s="81" t="str">
        <f t="shared" si="2"/>
        <v>Sim</v>
      </c>
      <c r="K40" s="117">
        <v>45383.0</v>
      </c>
      <c r="L40" s="22"/>
      <c r="M40" s="86" t="s">
        <v>50</v>
      </c>
      <c r="N40" s="94">
        <v>0.012</v>
      </c>
      <c r="O40" s="9" t="s">
        <v>24</v>
      </c>
      <c r="P40" s="95">
        <v>0.0</v>
      </c>
      <c r="Q40" s="15" t="s">
        <v>355</v>
      </c>
      <c r="R40" s="46"/>
      <c r="S40" s="96"/>
      <c r="T40" s="86" t="s">
        <v>215</v>
      </c>
      <c r="U40" s="86" t="s">
        <v>356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37</v>
      </c>
      <c r="B41" s="80" t="s">
        <v>357</v>
      </c>
      <c r="C41" s="92" t="s">
        <v>358</v>
      </c>
      <c r="D41" s="9" t="s">
        <v>18</v>
      </c>
      <c r="E41" s="86" t="s">
        <v>29</v>
      </c>
      <c r="F41" s="9" t="s">
        <v>76</v>
      </c>
      <c r="G41" s="81" t="str">
        <f t="shared" si="1"/>
        <v>Augusto</v>
      </c>
      <c r="H41" s="87" t="s">
        <v>239</v>
      </c>
      <c r="I41" s="87" t="s">
        <v>272</v>
      </c>
      <c r="J41" s="81" t="str">
        <f t="shared" si="2"/>
        <v>Não</v>
      </c>
      <c r="K41" s="93">
        <v>45296.0</v>
      </c>
      <c r="L41" s="22"/>
      <c r="M41" s="28" t="s">
        <v>158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86" t="s">
        <v>215</v>
      </c>
      <c r="U41" s="86" t="s">
        <v>359</v>
      </c>
      <c r="V41" s="9" t="s">
        <v>29</v>
      </c>
      <c r="W41" s="87" t="str">
        <f t="shared" si="3"/>
        <v>Ativo</v>
      </c>
      <c r="X41" s="22"/>
      <c r="Y41" s="88" t="s">
        <v>220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37</v>
      </c>
      <c r="B42" s="118" t="s">
        <v>360</v>
      </c>
      <c r="C42" s="119" t="s">
        <v>361</v>
      </c>
      <c r="D42" s="81" t="s">
        <v>18</v>
      </c>
      <c r="E42" s="22" t="s">
        <v>19</v>
      </c>
      <c r="F42" s="81" t="s">
        <v>55</v>
      </c>
      <c r="G42" s="81" t="str">
        <f t="shared" si="1"/>
        <v>Augusto</v>
      </c>
      <c r="H42" s="82" t="s">
        <v>214</v>
      </c>
      <c r="I42" s="82" t="s">
        <v>24</v>
      </c>
      <c r="J42" s="81" t="str">
        <f t="shared" si="2"/>
        <v>Sim</v>
      </c>
      <c r="K42" s="83">
        <v>45208.0</v>
      </c>
      <c r="L42" s="22"/>
      <c r="M42" s="22" t="s">
        <v>50</v>
      </c>
      <c r="N42" s="84">
        <v>0.012</v>
      </c>
      <c r="O42" s="81" t="s">
        <v>24</v>
      </c>
      <c r="P42" s="85">
        <v>0.0</v>
      </c>
      <c r="Q42" s="120" t="s">
        <v>362</v>
      </c>
      <c r="R42" s="46"/>
      <c r="S42" s="46"/>
      <c r="T42" s="22" t="s">
        <v>215</v>
      </c>
      <c r="U42" s="86" t="s">
        <v>363</v>
      </c>
      <c r="V42" s="9" t="s">
        <v>364</v>
      </c>
      <c r="W42" s="87" t="str">
        <f t="shared" si="3"/>
        <v>Ativo</v>
      </c>
      <c r="X42" s="22"/>
      <c r="Y42" s="88" t="s">
        <v>220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37</v>
      </c>
      <c r="B43" s="80" t="s">
        <v>365</v>
      </c>
      <c r="C43" s="20" t="s">
        <v>366</v>
      </c>
      <c r="D43" s="81" t="s">
        <v>18</v>
      </c>
      <c r="E43" s="22" t="s">
        <v>62</v>
      </c>
      <c r="F43" s="81" t="s">
        <v>63</v>
      </c>
      <c r="G43" s="81" t="str">
        <f t="shared" si="1"/>
        <v>Augusto</v>
      </c>
      <c r="H43" s="82" t="s">
        <v>282</v>
      </c>
      <c r="I43" s="82" t="s">
        <v>24</v>
      </c>
      <c r="J43" s="81" t="str">
        <f t="shared" si="2"/>
        <v>Não</v>
      </c>
      <c r="K43" s="83">
        <v>44970.0</v>
      </c>
      <c r="L43" s="101">
        <v>44661.0</v>
      </c>
      <c r="M43" s="22" t="s">
        <v>278</v>
      </c>
      <c r="N43" s="84">
        <v>0.008</v>
      </c>
      <c r="O43" s="81" t="s">
        <v>279</v>
      </c>
      <c r="P43" s="85">
        <v>0.1</v>
      </c>
      <c r="Q43" s="46"/>
      <c r="R43" s="46"/>
      <c r="S43" s="46"/>
      <c r="T43" s="22" t="s">
        <v>215</v>
      </c>
      <c r="U43" s="86" t="s">
        <v>367</v>
      </c>
      <c r="V43" s="9" t="s">
        <v>269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37</v>
      </c>
      <c r="B44" s="91" t="s">
        <v>365</v>
      </c>
      <c r="C44" s="121" t="s">
        <v>368</v>
      </c>
      <c r="D44" s="81" t="s">
        <v>18</v>
      </c>
      <c r="E44" s="22" t="s">
        <v>62</v>
      </c>
      <c r="F44" s="81" t="s">
        <v>63</v>
      </c>
      <c r="G44" s="81" t="str">
        <f t="shared" si="1"/>
        <v>Bruno</v>
      </c>
      <c r="H44" s="87" t="s">
        <v>239</v>
      </c>
      <c r="I44" s="87" t="s">
        <v>369</v>
      </c>
      <c r="J44" s="81" t="str">
        <f t="shared" si="2"/>
        <v>Não</v>
      </c>
      <c r="K44" s="83">
        <v>44970.0</v>
      </c>
      <c r="L44" s="22"/>
      <c r="M44" s="22" t="s">
        <v>50</v>
      </c>
      <c r="N44" s="84">
        <v>0.012</v>
      </c>
      <c r="O44" s="81" t="s">
        <v>24</v>
      </c>
      <c r="P44" s="85">
        <v>0.0</v>
      </c>
      <c r="Q44" s="46"/>
      <c r="R44" s="46"/>
      <c r="S44" s="46" t="s">
        <v>370</v>
      </c>
      <c r="T44" s="22" t="s">
        <v>215</v>
      </c>
      <c r="U44" s="86" t="s">
        <v>367</v>
      </c>
      <c r="V44" s="9" t="s">
        <v>269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37</v>
      </c>
      <c r="B45" s="80" t="s">
        <v>371</v>
      </c>
      <c r="C45" s="121" t="s">
        <v>372</v>
      </c>
      <c r="D45" s="81" t="s">
        <v>18</v>
      </c>
      <c r="E45" s="22" t="s">
        <v>62</v>
      </c>
      <c r="F45" s="81" t="s">
        <v>63</v>
      </c>
      <c r="G45" s="81" t="str">
        <f t="shared" si="1"/>
        <v>Augusto</v>
      </c>
      <c r="H45" s="87" t="s">
        <v>239</v>
      </c>
      <c r="I45" s="87" t="s">
        <v>373</v>
      </c>
      <c r="J45" s="81" t="str">
        <f t="shared" si="2"/>
        <v>Não</v>
      </c>
      <c r="K45" s="83">
        <v>45020.0</v>
      </c>
      <c r="L45" s="22"/>
      <c r="M45" s="22" t="s">
        <v>59</v>
      </c>
      <c r="N45" s="84">
        <v>0.025</v>
      </c>
      <c r="O45" s="81" t="s">
        <v>142</v>
      </c>
      <c r="P45" s="85">
        <v>0.2</v>
      </c>
      <c r="Q45" s="46"/>
      <c r="R45" s="46"/>
      <c r="S45" s="46" t="s">
        <v>370</v>
      </c>
      <c r="T45" s="22" t="s">
        <v>215</v>
      </c>
      <c r="U45" s="86" t="s">
        <v>367</v>
      </c>
      <c r="V45" s="9" t="s">
        <v>269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37</v>
      </c>
      <c r="B46" s="80" t="s">
        <v>374</v>
      </c>
      <c r="C46" s="20" t="s">
        <v>375</v>
      </c>
      <c r="D46" s="81" t="s">
        <v>18</v>
      </c>
      <c r="E46" s="22" t="s">
        <v>62</v>
      </c>
      <c r="F46" s="81" t="s">
        <v>74</v>
      </c>
      <c r="G46" s="81" t="str">
        <f t="shared" si="1"/>
        <v>Augusto</v>
      </c>
      <c r="H46" s="82" t="s">
        <v>214</v>
      </c>
      <c r="I46" s="82" t="s">
        <v>24</v>
      </c>
      <c r="J46" s="81" t="str">
        <f t="shared" si="2"/>
        <v>Não</v>
      </c>
      <c r="K46" s="83">
        <v>45166.0</v>
      </c>
      <c r="L46" s="98"/>
      <c r="M46" s="22" t="s">
        <v>77</v>
      </c>
      <c r="N46" s="84">
        <v>0.015</v>
      </c>
      <c r="O46" s="81" t="s">
        <v>86</v>
      </c>
      <c r="P46" s="85">
        <v>0.1</v>
      </c>
      <c r="Q46" s="122"/>
      <c r="R46" s="46"/>
      <c r="S46" s="96" t="s">
        <v>376</v>
      </c>
      <c r="T46" s="22" t="s">
        <v>215</v>
      </c>
      <c r="U46" s="86" t="s">
        <v>377</v>
      </c>
      <c r="V46" s="9" t="s">
        <v>269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37</v>
      </c>
      <c r="B47" s="118" t="s">
        <v>378</v>
      </c>
      <c r="C47" s="26" t="s">
        <v>379</v>
      </c>
      <c r="D47" s="81" t="s">
        <v>18</v>
      </c>
      <c r="E47" s="22" t="s">
        <v>29</v>
      </c>
      <c r="F47" s="28" t="s">
        <v>120</v>
      </c>
      <c r="G47" s="81" t="str">
        <f t="shared" si="1"/>
        <v>Augusto</v>
      </c>
      <c r="H47" s="82" t="s">
        <v>214</v>
      </c>
      <c r="I47" s="82" t="s">
        <v>24</v>
      </c>
      <c r="J47" s="81" t="str">
        <f t="shared" si="2"/>
        <v>Não</v>
      </c>
      <c r="K47" s="83">
        <v>45222.0</v>
      </c>
      <c r="L47" s="22"/>
      <c r="M47" s="22" t="s">
        <v>50</v>
      </c>
      <c r="N47" s="84">
        <v>0.007</v>
      </c>
      <c r="O47" s="81" t="s">
        <v>24</v>
      </c>
      <c r="P47" s="85">
        <v>0.0</v>
      </c>
      <c r="Q47" s="123"/>
      <c r="R47" s="46"/>
      <c r="S47" s="96" t="s">
        <v>380</v>
      </c>
      <c r="T47" s="22" t="s">
        <v>215</v>
      </c>
      <c r="U47" s="86" t="s">
        <v>381</v>
      </c>
      <c r="V47" s="9" t="s">
        <v>29</v>
      </c>
      <c r="W47" s="87" t="str">
        <f t="shared" si="3"/>
        <v>Ativo</v>
      </c>
      <c r="X47" s="22"/>
      <c r="Y47" s="88" t="s">
        <v>144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37</v>
      </c>
      <c r="B48" s="91" t="s">
        <v>378</v>
      </c>
      <c r="C48" s="92" t="s">
        <v>382</v>
      </c>
      <c r="D48" s="9" t="s">
        <v>18</v>
      </c>
      <c r="E48" s="86" t="s">
        <v>29</v>
      </c>
      <c r="F48" s="28" t="s">
        <v>120</v>
      </c>
      <c r="G48" s="81" t="str">
        <f t="shared" si="1"/>
        <v>Augusto</v>
      </c>
      <c r="H48" s="87" t="s">
        <v>239</v>
      </c>
      <c r="I48" s="87" t="s">
        <v>240</v>
      </c>
      <c r="J48" s="81" t="str">
        <f t="shared" si="2"/>
        <v>Não</v>
      </c>
      <c r="K48" s="93">
        <v>45293.0</v>
      </c>
      <c r="L48" s="22"/>
      <c r="M48" s="86" t="s">
        <v>127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383</v>
      </c>
      <c r="T48" s="86" t="s">
        <v>215</v>
      </c>
      <c r="U48" s="86" t="s">
        <v>381</v>
      </c>
      <c r="V48" s="9" t="s">
        <v>29</v>
      </c>
      <c r="W48" s="87" t="str">
        <f t="shared" si="3"/>
        <v>Ativo</v>
      </c>
      <c r="X48" s="22"/>
      <c r="Y48" s="88" t="s">
        <v>144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37</v>
      </c>
      <c r="B49" s="80" t="s">
        <v>384</v>
      </c>
      <c r="C49" s="124" t="s">
        <v>385</v>
      </c>
      <c r="D49" s="81" t="s">
        <v>18</v>
      </c>
      <c r="E49" s="22" t="s">
        <v>29</v>
      </c>
      <c r="F49" s="81" t="s">
        <v>234</v>
      </c>
      <c r="G49" s="81" t="str">
        <f t="shared" si="1"/>
        <v>Breno</v>
      </c>
      <c r="H49" s="82" t="s">
        <v>214</v>
      </c>
      <c r="I49" s="82" t="s">
        <v>24</v>
      </c>
      <c r="J49" s="81" t="str">
        <f t="shared" si="2"/>
        <v>Não</v>
      </c>
      <c r="K49" s="83">
        <v>45202.0</v>
      </c>
      <c r="L49" s="98"/>
      <c r="M49" s="22" t="s">
        <v>50</v>
      </c>
      <c r="N49" s="84">
        <v>0.0</v>
      </c>
      <c r="O49" s="81" t="s">
        <v>24</v>
      </c>
      <c r="P49" s="85">
        <v>0.0</v>
      </c>
      <c r="Q49" s="46"/>
      <c r="R49" s="46"/>
      <c r="S49" s="57"/>
      <c r="T49" s="22" t="s">
        <v>215</v>
      </c>
      <c r="U49" s="86" t="s">
        <v>386</v>
      </c>
      <c r="V49" s="9" t="s">
        <v>29</v>
      </c>
      <c r="W49" s="87" t="str">
        <f t="shared" si="3"/>
        <v>Ativo</v>
      </c>
      <c r="X49" s="22"/>
      <c r="Y49" s="88" t="s">
        <v>220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37</v>
      </c>
      <c r="B50" s="80" t="s">
        <v>387</v>
      </c>
      <c r="C50" s="20" t="s">
        <v>388</v>
      </c>
      <c r="D50" s="81" t="s">
        <v>18</v>
      </c>
      <c r="E50" s="22" t="s">
        <v>29</v>
      </c>
      <c r="F50" s="81" t="s">
        <v>92</v>
      </c>
      <c r="G50" s="81" t="str">
        <f t="shared" si="1"/>
        <v>Augusto</v>
      </c>
      <c r="H50" s="87" t="s">
        <v>239</v>
      </c>
      <c r="I50" s="87" t="s">
        <v>272</v>
      </c>
      <c r="J50" s="81" t="str">
        <f t="shared" si="2"/>
        <v>Sim</v>
      </c>
      <c r="K50" s="83">
        <v>44973.0</v>
      </c>
      <c r="L50" s="22"/>
      <c r="M50" s="22" t="s">
        <v>50</v>
      </c>
      <c r="N50" s="84">
        <v>0.012</v>
      </c>
      <c r="O50" s="81" t="s">
        <v>24</v>
      </c>
      <c r="P50" s="85">
        <v>0.0</v>
      </c>
      <c r="Q50" s="96" t="s">
        <v>389</v>
      </c>
      <c r="R50" s="46"/>
      <c r="S50" s="46"/>
      <c r="T50" s="22" t="s">
        <v>215</v>
      </c>
      <c r="U50" s="86" t="s">
        <v>390</v>
      </c>
      <c r="V50" s="9" t="s">
        <v>29</v>
      </c>
      <c r="W50" s="87" t="str">
        <f t="shared" si="3"/>
        <v>Ativo</v>
      </c>
      <c r="X50" s="22"/>
      <c r="Y50" s="88" t="s">
        <v>220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37</v>
      </c>
      <c r="B51" s="80" t="s">
        <v>391</v>
      </c>
      <c r="C51" s="20" t="s">
        <v>392</v>
      </c>
      <c r="D51" s="81" t="s">
        <v>18</v>
      </c>
      <c r="E51" s="22" t="s">
        <v>19</v>
      </c>
      <c r="F51" s="81" t="s">
        <v>42</v>
      </c>
      <c r="G51" s="81" t="str">
        <f t="shared" si="1"/>
        <v>Augusto</v>
      </c>
      <c r="H51" s="87" t="s">
        <v>239</v>
      </c>
      <c r="I51" s="82" t="s">
        <v>24</v>
      </c>
      <c r="J51" s="81" t="str">
        <f t="shared" si="2"/>
        <v>Sim</v>
      </c>
      <c r="K51" s="83">
        <v>44949.0</v>
      </c>
      <c r="L51" s="22"/>
      <c r="M51" s="22" t="s">
        <v>50</v>
      </c>
      <c r="N51" s="84">
        <v>0.012</v>
      </c>
      <c r="O51" s="81" t="s">
        <v>24</v>
      </c>
      <c r="P51" s="85">
        <v>0.0</v>
      </c>
      <c r="Q51" s="96" t="s">
        <v>393</v>
      </c>
      <c r="R51" s="46"/>
      <c r="S51" s="46"/>
      <c r="T51" s="22" t="s">
        <v>215</v>
      </c>
      <c r="U51" s="86" t="s">
        <v>394</v>
      </c>
      <c r="V51" s="9" t="s">
        <v>19</v>
      </c>
      <c r="W51" s="87" t="str">
        <f t="shared" si="3"/>
        <v>Ativo</v>
      </c>
      <c r="X51" s="22"/>
      <c r="Y51" s="88" t="s">
        <v>220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37</v>
      </c>
      <c r="B52" s="80" t="s">
        <v>395</v>
      </c>
      <c r="C52" s="20" t="s">
        <v>396</v>
      </c>
      <c r="D52" s="81" t="s">
        <v>18</v>
      </c>
      <c r="E52" s="22" t="s">
        <v>19</v>
      </c>
      <c r="F52" s="81" t="s">
        <v>20</v>
      </c>
      <c r="G52" s="81" t="str">
        <f t="shared" si="1"/>
        <v>Augusto</v>
      </c>
      <c r="H52" s="82" t="s">
        <v>282</v>
      </c>
      <c r="I52" s="82" t="s">
        <v>24</v>
      </c>
      <c r="J52" s="81" t="str">
        <f t="shared" si="2"/>
        <v>Não</v>
      </c>
      <c r="K52" s="83">
        <v>44988.0</v>
      </c>
      <c r="L52" s="101">
        <v>45174.0</v>
      </c>
      <c r="M52" s="22" t="s">
        <v>50</v>
      </c>
      <c r="N52" s="84">
        <v>0.002</v>
      </c>
      <c r="O52" s="81" t="s">
        <v>24</v>
      </c>
      <c r="P52" s="85">
        <v>0.0</v>
      </c>
      <c r="Q52" s="102"/>
      <c r="R52" s="102"/>
      <c r="S52" s="125" t="s">
        <v>397</v>
      </c>
      <c r="T52" s="22" t="s">
        <v>215</v>
      </c>
      <c r="U52" s="86" t="s">
        <v>398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37</v>
      </c>
      <c r="B53" s="80" t="s">
        <v>399</v>
      </c>
      <c r="C53" s="20" t="s">
        <v>400</v>
      </c>
      <c r="D53" s="81" t="s">
        <v>18</v>
      </c>
      <c r="E53" s="22" t="s">
        <v>19</v>
      </c>
      <c r="F53" s="81" t="s">
        <v>20</v>
      </c>
      <c r="G53" s="81" t="str">
        <f t="shared" si="1"/>
        <v>Breno</v>
      </c>
      <c r="H53" s="82" t="s">
        <v>214</v>
      </c>
      <c r="I53" s="82" t="s">
        <v>24</v>
      </c>
      <c r="J53" s="81" t="str">
        <f t="shared" si="2"/>
        <v>Sim</v>
      </c>
      <c r="K53" s="83">
        <v>44973.0</v>
      </c>
      <c r="L53" s="22"/>
      <c r="M53" s="22" t="s">
        <v>77</v>
      </c>
      <c r="N53" s="84">
        <v>0.015</v>
      </c>
      <c r="O53" s="81" t="s">
        <v>86</v>
      </c>
      <c r="P53" s="85">
        <v>0.1</v>
      </c>
      <c r="Q53" s="46" t="s">
        <v>401</v>
      </c>
      <c r="R53" s="46" t="s">
        <v>402</v>
      </c>
      <c r="S53" s="46"/>
      <c r="T53" s="22" t="s">
        <v>215</v>
      </c>
      <c r="U53" s="86" t="s">
        <v>403</v>
      </c>
      <c r="V53" s="9" t="s">
        <v>19</v>
      </c>
      <c r="W53" s="87" t="str">
        <f t="shared" si="3"/>
        <v>Ativo</v>
      </c>
      <c r="X53" s="22"/>
      <c r="Y53" s="88" t="s">
        <v>220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37</v>
      </c>
      <c r="B54" s="80" t="s">
        <v>404</v>
      </c>
      <c r="C54" s="20" t="s">
        <v>405</v>
      </c>
      <c r="D54" s="81" t="s">
        <v>18</v>
      </c>
      <c r="E54" s="22" t="s">
        <v>19</v>
      </c>
      <c r="F54" s="81" t="s">
        <v>55</v>
      </c>
      <c r="G54" s="81" t="str">
        <f t="shared" si="1"/>
        <v>Augusto</v>
      </c>
      <c r="H54" s="82" t="s">
        <v>214</v>
      </c>
      <c r="I54" s="82" t="s">
        <v>24</v>
      </c>
      <c r="J54" s="81" t="str">
        <f t="shared" si="2"/>
        <v>Não</v>
      </c>
      <c r="K54" s="83">
        <v>45086.0</v>
      </c>
      <c r="L54" s="98"/>
      <c r="M54" s="22" t="s">
        <v>50</v>
      </c>
      <c r="N54" s="84">
        <v>0.012</v>
      </c>
      <c r="O54" s="81" t="s">
        <v>24</v>
      </c>
      <c r="P54" s="85">
        <v>0.0</v>
      </c>
      <c r="Q54" s="46"/>
      <c r="R54" s="46"/>
      <c r="S54" s="46"/>
      <c r="T54" s="22" t="s">
        <v>215</v>
      </c>
      <c r="U54" s="86" t="s">
        <v>406</v>
      </c>
      <c r="V54" s="9" t="s">
        <v>29</v>
      </c>
      <c r="W54" s="87" t="str">
        <f t="shared" si="3"/>
        <v>Ativo</v>
      </c>
      <c r="X54" s="22"/>
      <c r="Y54" s="88" t="s">
        <v>220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37</v>
      </c>
      <c r="B55" s="80" t="s">
        <v>407</v>
      </c>
      <c r="C55" s="20" t="s">
        <v>408</v>
      </c>
      <c r="D55" s="81" t="s">
        <v>18</v>
      </c>
      <c r="E55" s="22" t="s">
        <v>19</v>
      </c>
      <c r="F55" s="81" t="s">
        <v>55</v>
      </c>
      <c r="G55" s="81" t="str">
        <f t="shared" si="1"/>
        <v>Augusto</v>
      </c>
      <c r="H55" s="87" t="s">
        <v>239</v>
      </c>
      <c r="I55" s="82" t="s">
        <v>272</v>
      </c>
      <c r="J55" s="81" t="str">
        <f t="shared" si="2"/>
        <v>Não</v>
      </c>
      <c r="K55" s="83">
        <v>45012.0</v>
      </c>
      <c r="L55" s="22"/>
      <c r="M55" s="22" t="s">
        <v>50</v>
      </c>
      <c r="N55" s="84">
        <v>0.012</v>
      </c>
      <c r="O55" s="81" t="s">
        <v>24</v>
      </c>
      <c r="P55" s="85">
        <v>0.0</v>
      </c>
      <c r="Q55" s="46"/>
      <c r="R55" s="46"/>
      <c r="S55" s="46"/>
      <c r="T55" s="22" t="s">
        <v>215</v>
      </c>
      <c r="U55" s="86" t="s">
        <v>409</v>
      </c>
      <c r="V55" s="9" t="s">
        <v>19</v>
      </c>
      <c r="W55" s="87" t="str">
        <f t="shared" si="3"/>
        <v>Ativo</v>
      </c>
      <c r="X55" s="22"/>
      <c r="Y55" s="88" t="s">
        <v>220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37</v>
      </c>
      <c r="B56" s="91" t="s">
        <v>410</v>
      </c>
      <c r="C56" s="92" t="s">
        <v>411</v>
      </c>
      <c r="D56" s="9" t="s">
        <v>18</v>
      </c>
      <c r="E56" s="86" t="s">
        <v>29</v>
      </c>
      <c r="F56" s="9" t="s">
        <v>181</v>
      </c>
      <c r="G56" s="81" t="str">
        <f t="shared" si="1"/>
        <v>Breno</v>
      </c>
      <c r="H56" s="87" t="s">
        <v>214</v>
      </c>
      <c r="I56" s="87" t="s">
        <v>24</v>
      </c>
      <c r="J56" s="81" t="str">
        <f t="shared" si="2"/>
        <v>Sim</v>
      </c>
      <c r="K56" s="93">
        <v>45323.0</v>
      </c>
      <c r="L56" s="22"/>
      <c r="M56" s="86" t="s">
        <v>50</v>
      </c>
      <c r="N56" s="94">
        <v>0.012</v>
      </c>
      <c r="O56" s="9" t="s">
        <v>24</v>
      </c>
      <c r="P56" s="95">
        <v>0.0</v>
      </c>
      <c r="Q56" s="15" t="s">
        <v>412</v>
      </c>
      <c r="R56" s="46"/>
      <c r="S56" s="46"/>
      <c r="T56" s="86" t="s">
        <v>215</v>
      </c>
      <c r="U56" s="86" t="s">
        <v>413</v>
      </c>
      <c r="V56" s="9" t="s">
        <v>29</v>
      </c>
      <c r="W56" s="87" t="str">
        <f t="shared" si="3"/>
        <v>Ativo</v>
      </c>
      <c r="X56" s="22"/>
      <c r="Y56" s="88" t="s">
        <v>144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37</v>
      </c>
      <c r="B57" s="97" t="s">
        <v>414</v>
      </c>
      <c r="C57" s="20" t="s">
        <v>415</v>
      </c>
      <c r="D57" s="81" t="s">
        <v>18</v>
      </c>
      <c r="E57" s="22" t="s">
        <v>62</v>
      </c>
      <c r="F57" s="81" t="s">
        <v>63</v>
      </c>
      <c r="G57" s="81" t="str">
        <f t="shared" si="1"/>
        <v>Bruno</v>
      </c>
      <c r="H57" s="82" t="s">
        <v>214</v>
      </c>
      <c r="I57" s="82" t="s">
        <v>24</v>
      </c>
      <c r="J57" s="81" t="str">
        <f t="shared" si="2"/>
        <v>Não</v>
      </c>
      <c r="K57" s="83">
        <v>45035.0</v>
      </c>
      <c r="L57" s="22"/>
      <c r="M57" s="22" t="s">
        <v>85</v>
      </c>
      <c r="N57" s="84">
        <v>0.012</v>
      </c>
      <c r="O57" s="81" t="s">
        <v>24</v>
      </c>
      <c r="P57" s="85">
        <v>0.0</v>
      </c>
      <c r="Q57" s="46"/>
      <c r="R57" s="46"/>
      <c r="S57" s="96" t="s">
        <v>416</v>
      </c>
      <c r="T57" s="22" t="s">
        <v>215</v>
      </c>
      <c r="U57" s="86" t="s">
        <v>417</v>
      </c>
      <c r="V57" s="9" t="s">
        <v>243</v>
      </c>
      <c r="W57" s="87" t="str">
        <f t="shared" si="3"/>
        <v>Ativo</v>
      </c>
      <c r="X57" s="22"/>
      <c r="Y57" s="88" t="s">
        <v>220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37</v>
      </c>
      <c r="B58" s="80" t="s">
        <v>418</v>
      </c>
      <c r="C58" s="20" t="s">
        <v>419</v>
      </c>
      <c r="D58" s="81" t="s">
        <v>18</v>
      </c>
      <c r="E58" s="22" t="s">
        <v>29</v>
      </c>
      <c r="F58" s="81" t="s">
        <v>79</v>
      </c>
      <c r="G58" s="81" t="str">
        <f t="shared" si="1"/>
        <v>Bruno</v>
      </c>
      <c r="H58" s="82" t="s">
        <v>214</v>
      </c>
      <c r="I58" s="82" t="s">
        <v>24</v>
      </c>
      <c r="J58" s="81" t="str">
        <f t="shared" si="2"/>
        <v>Sim</v>
      </c>
      <c r="K58" s="83">
        <v>44985.0</v>
      </c>
      <c r="L58" s="22"/>
      <c r="M58" s="22" t="s">
        <v>50</v>
      </c>
      <c r="N58" s="84">
        <v>0.012</v>
      </c>
      <c r="O58" s="81" t="s">
        <v>24</v>
      </c>
      <c r="P58" s="85">
        <v>0.0</v>
      </c>
      <c r="Q58" s="96" t="s">
        <v>420</v>
      </c>
      <c r="R58" s="46"/>
      <c r="S58" s="46"/>
      <c r="T58" s="22" t="s">
        <v>215</v>
      </c>
      <c r="U58" s="86" t="s">
        <v>421</v>
      </c>
      <c r="V58" s="9" t="s">
        <v>29</v>
      </c>
      <c r="W58" s="87" t="str">
        <f t="shared" si="3"/>
        <v>Ativo</v>
      </c>
      <c r="X58" s="22"/>
      <c r="Y58" s="88" t="s">
        <v>220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37</v>
      </c>
      <c r="B59" s="80" t="s">
        <v>422</v>
      </c>
      <c r="C59" s="20" t="s">
        <v>423</v>
      </c>
      <c r="D59" s="81" t="s">
        <v>18</v>
      </c>
      <c r="E59" s="22" t="s">
        <v>62</v>
      </c>
      <c r="F59" s="81" t="s">
        <v>74</v>
      </c>
      <c r="G59" s="81" t="str">
        <f t="shared" si="1"/>
        <v>Bruno</v>
      </c>
      <c r="H59" s="82" t="s">
        <v>214</v>
      </c>
      <c r="I59" s="82" t="s">
        <v>24</v>
      </c>
      <c r="J59" s="81" t="str">
        <f t="shared" si="2"/>
        <v>Não</v>
      </c>
      <c r="K59" s="83">
        <v>45096.0</v>
      </c>
      <c r="L59" s="22"/>
      <c r="M59" s="22" t="s">
        <v>77</v>
      </c>
      <c r="N59" s="84">
        <v>0.015</v>
      </c>
      <c r="O59" s="81" t="s">
        <v>86</v>
      </c>
      <c r="P59" s="85">
        <v>0.1</v>
      </c>
      <c r="Q59" s="46"/>
      <c r="R59" s="46"/>
      <c r="S59" s="46"/>
      <c r="T59" s="22" t="s">
        <v>215</v>
      </c>
      <c r="U59" s="86" t="s">
        <v>424</v>
      </c>
      <c r="V59" s="9" t="s">
        <v>269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37</v>
      </c>
      <c r="B60" s="80" t="s">
        <v>425</v>
      </c>
      <c r="C60" s="20" t="s">
        <v>426</v>
      </c>
      <c r="D60" s="81" t="s">
        <v>18</v>
      </c>
      <c r="E60" s="22" t="s">
        <v>62</v>
      </c>
      <c r="F60" s="81" t="s">
        <v>63</v>
      </c>
      <c r="G60" s="81" t="str">
        <f t="shared" si="1"/>
        <v>Bruno</v>
      </c>
      <c r="H60" s="82" t="s">
        <v>214</v>
      </c>
      <c r="I60" s="82" t="s">
        <v>24</v>
      </c>
      <c r="J60" s="81" t="str">
        <f t="shared" si="2"/>
        <v>Não</v>
      </c>
      <c r="K60" s="83">
        <v>45139.0</v>
      </c>
      <c r="L60" s="22"/>
      <c r="M60" s="22" t="s">
        <v>59</v>
      </c>
      <c r="N60" s="84">
        <v>0.0065</v>
      </c>
      <c r="O60" s="81" t="s">
        <v>142</v>
      </c>
      <c r="P60" s="85">
        <v>0.2</v>
      </c>
      <c r="Q60" s="46"/>
      <c r="R60" s="46"/>
      <c r="S60" s="46"/>
      <c r="T60" s="22" t="s">
        <v>215</v>
      </c>
      <c r="U60" s="86" t="s">
        <v>427</v>
      </c>
      <c r="V60" s="9" t="s">
        <v>269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37</v>
      </c>
      <c r="B61" s="80" t="s">
        <v>425</v>
      </c>
      <c r="C61" s="20" t="s">
        <v>428</v>
      </c>
      <c r="D61" s="81" t="s">
        <v>18</v>
      </c>
      <c r="E61" s="22" t="s">
        <v>62</v>
      </c>
      <c r="F61" s="81" t="s">
        <v>63</v>
      </c>
      <c r="G61" s="81" t="str">
        <f t="shared" si="1"/>
        <v>Augusto</v>
      </c>
      <c r="H61" s="82" t="s">
        <v>239</v>
      </c>
      <c r="I61" s="87" t="s">
        <v>240</v>
      </c>
      <c r="J61" s="81" t="str">
        <f t="shared" si="2"/>
        <v>Sim</v>
      </c>
      <c r="K61" s="83">
        <v>45163.0</v>
      </c>
      <c r="L61" s="22"/>
      <c r="M61" s="22" t="s">
        <v>59</v>
      </c>
      <c r="N61" s="84">
        <v>0.0</v>
      </c>
      <c r="O61" s="81" t="s">
        <v>24</v>
      </c>
      <c r="P61" s="85">
        <v>0.0</v>
      </c>
      <c r="Q61" s="126" t="s">
        <v>429</v>
      </c>
      <c r="R61" s="127"/>
      <c r="S61" s="96" t="s">
        <v>430</v>
      </c>
      <c r="T61" s="22" t="s">
        <v>215</v>
      </c>
      <c r="U61" s="86" t="s">
        <v>427</v>
      </c>
      <c r="V61" s="9" t="s">
        <v>269</v>
      </c>
      <c r="W61" s="87" t="str">
        <f t="shared" si="3"/>
        <v>Ativo</v>
      </c>
      <c r="X61" s="22"/>
      <c r="Y61" s="88" t="s">
        <v>144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37</v>
      </c>
      <c r="B62" s="97" t="s">
        <v>425</v>
      </c>
      <c r="C62" s="20" t="s">
        <v>431</v>
      </c>
      <c r="D62" s="81" t="s">
        <v>18</v>
      </c>
      <c r="E62" s="22" t="s">
        <v>62</v>
      </c>
      <c r="F62" s="81" t="s">
        <v>63</v>
      </c>
      <c r="G62" s="81" t="str">
        <f t="shared" si="1"/>
        <v>Bruno</v>
      </c>
      <c r="H62" s="82" t="s">
        <v>214</v>
      </c>
      <c r="I62" s="82" t="s">
        <v>24</v>
      </c>
      <c r="J62" s="81" t="str">
        <f t="shared" si="2"/>
        <v>Não</v>
      </c>
      <c r="K62" s="83">
        <v>45012.0</v>
      </c>
      <c r="L62" s="22"/>
      <c r="M62" s="22" t="s">
        <v>50</v>
      </c>
      <c r="N62" s="84">
        <v>0.0065</v>
      </c>
      <c r="O62" s="81" t="s">
        <v>24</v>
      </c>
      <c r="P62" s="85">
        <v>0.0</v>
      </c>
      <c r="Q62" s="102"/>
      <c r="R62" s="102"/>
      <c r="S62" s="96" t="s">
        <v>432</v>
      </c>
      <c r="T62" s="22" t="s">
        <v>215</v>
      </c>
      <c r="U62" s="86" t="s">
        <v>427</v>
      </c>
      <c r="V62" s="9" t="s">
        <v>269</v>
      </c>
      <c r="W62" s="87" t="str">
        <f t="shared" si="3"/>
        <v>Ativo</v>
      </c>
      <c r="X62" s="22"/>
      <c r="Y62" s="88" t="s">
        <v>144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37</v>
      </c>
      <c r="B63" s="80" t="s">
        <v>433</v>
      </c>
      <c r="C63" s="20" t="s">
        <v>434</v>
      </c>
      <c r="D63" s="81" t="s">
        <v>18</v>
      </c>
      <c r="E63" s="22" t="s">
        <v>19</v>
      </c>
      <c r="F63" s="81" t="s">
        <v>20</v>
      </c>
      <c r="G63" s="81" t="str">
        <f t="shared" si="1"/>
        <v>Augusto</v>
      </c>
      <c r="H63" s="82" t="s">
        <v>214</v>
      </c>
      <c r="I63" s="82" t="s">
        <v>24</v>
      </c>
      <c r="J63" s="81" t="str">
        <f t="shared" si="2"/>
        <v>Não</v>
      </c>
      <c r="K63" s="83">
        <v>45006.0</v>
      </c>
      <c r="L63" s="22"/>
      <c r="M63" s="22" t="s">
        <v>50</v>
      </c>
      <c r="N63" s="84">
        <v>0.012</v>
      </c>
      <c r="O63" s="81" t="s">
        <v>24</v>
      </c>
      <c r="P63" s="85">
        <v>0.0</v>
      </c>
      <c r="Q63" s="46"/>
      <c r="R63" s="46"/>
      <c r="S63" s="46"/>
      <c r="T63" s="22" t="s">
        <v>296</v>
      </c>
      <c r="U63" s="86" t="s">
        <v>435</v>
      </c>
      <c r="V63" s="9" t="s">
        <v>19</v>
      </c>
      <c r="W63" s="87" t="str">
        <f t="shared" si="3"/>
        <v>Ativo</v>
      </c>
      <c r="X63" s="22"/>
      <c r="Y63" s="88" t="s">
        <v>220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37</v>
      </c>
      <c r="B64" s="80" t="s">
        <v>436</v>
      </c>
      <c r="C64" s="20" t="s">
        <v>437</v>
      </c>
      <c r="D64" s="81" t="s">
        <v>18</v>
      </c>
      <c r="E64" s="22" t="s">
        <v>29</v>
      </c>
      <c r="F64" s="81" t="s">
        <v>438</v>
      </c>
      <c r="G64" s="81" t="str">
        <f t="shared" si="1"/>
        <v>Bruno</v>
      </c>
      <c r="H64" s="82" t="s">
        <v>239</v>
      </c>
      <c r="I64" s="87" t="s">
        <v>240</v>
      </c>
      <c r="J64" s="81" t="str">
        <f t="shared" si="2"/>
        <v>Sim</v>
      </c>
      <c r="K64" s="83">
        <v>44988.0</v>
      </c>
      <c r="L64" s="22"/>
      <c r="M64" s="22" t="s">
        <v>127</v>
      </c>
      <c r="N64" s="84">
        <v>0.0</v>
      </c>
      <c r="O64" s="81" t="s">
        <v>24</v>
      </c>
      <c r="P64" s="85">
        <v>0.0</v>
      </c>
      <c r="Q64" s="46" t="s">
        <v>439</v>
      </c>
      <c r="R64" s="46"/>
      <c r="S64" s="46"/>
      <c r="T64" s="22" t="s">
        <v>296</v>
      </c>
      <c r="U64" s="86" t="s">
        <v>440</v>
      </c>
      <c r="V64" s="9" t="s">
        <v>298</v>
      </c>
      <c r="W64" s="87" t="str">
        <f t="shared" si="3"/>
        <v>Ativo</v>
      </c>
      <c r="X64" s="22"/>
      <c r="Y64" s="88" t="s">
        <v>220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37</v>
      </c>
      <c r="B65" s="80" t="s">
        <v>441</v>
      </c>
      <c r="C65" s="20" t="s">
        <v>442</v>
      </c>
      <c r="D65" s="81" t="s">
        <v>18</v>
      </c>
      <c r="E65" s="22" t="s">
        <v>19</v>
      </c>
      <c r="F65" s="81" t="s">
        <v>20</v>
      </c>
      <c r="G65" s="81" t="str">
        <f t="shared" si="1"/>
        <v>Augusto</v>
      </c>
      <c r="H65" s="82" t="s">
        <v>214</v>
      </c>
      <c r="I65" s="82" t="s">
        <v>24</v>
      </c>
      <c r="J65" s="81" t="str">
        <f t="shared" si="2"/>
        <v>Não</v>
      </c>
      <c r="K65" s="83">
        <v>44960.0</v>
      </c>
      <c r="L65" s="22"/>
      <c r="M65" s="22" t="s">
        <v>77</v>
      </c>
      <c r="N65" s="84">
        <v>0.015</v>
      </c>
      <c r="O65" s="81" t="s">
        <v>86</v>
      </c>
      <c r="P65" s="85">
        <v>0.1</v>
      </c>
      <c r="Q65" s="46"/>
      <c r="R65" s="46"/>
      <c r="S65" s="46"/>
      <c r="T65" s="22" t="s">
        <v>215</v>
      </c>
      <c r="U65" s="86" t="s">
        <v>443</v>
      </c>
      <c r="V65" s="9" t="s">
        <v>19</v>
      </c>
      <c r="W65" s="87" t="str">
        <f t="shared" si="3"/>
        <v>Ativo</v>
      </c>
      <c r="X65" s="22"/>
      <c r="Y65" s="88" t="s">
        <v>220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37</v>
      </c>
      <c r="B66" s="80" t="s">
        <v>444</v>
      </c>
      <c r="C66" s="20" t="s">
        <v>445</v>
      </c>
      <c r="D66" s="81" t="s">
        <v>18</v>
      </c>
      <c r="E66" s="22" t="s">
        <v>19</v>
      </c>
      <c r="F66" s="81" t="s">
        <v>20</v>
      </c>
      <c r="G66" s="81" t="str">
        <f t="shared" si="1"/>
        <v>Augusto</v>
      </c>
      <c r="H66" s="82" t="s">
        <v>214</v>
      </c>
      <c r="I66" s="82" t="s">
        <v>24</v>
      </c>
      <c r="J66" s="81" t="str">
        <f t="shared" si="2"/>
        <v>Não</v>
      </c>
      <c r="K66" s="83">
        <v>45001.0</v>
      </c>
      <c r="L66" s="22"/>
      <c r="M66" s="22" t="s">
        <v>50</v>
      </c>
      <c r="N66" s="84">
        <v>0.01</v>
      </c>
      <c r="O66" s="81" t="s">
        <v>24</v>
      </c>
      <c r="P66" s="85">
        <v>0.0</v>
      </c>
      <c r="Q66" s="46"/>
      <c r="R66" s="46"/>
      <c r="S66" s="46"/>
      <c r="T66" s="22" t="s">
        <v>215</v>
      </c>
      <c r="U66" s="86" t="s">
        <v>446</v>
      </c>
      <c r="V66" s="9" t="s">
        <v>19</v>
      </c>
      <c r="W66" s="87" t="str">
        <f t="shared" si="3"/>
        <v>Ativo</v>
      </c>
      <c r="X66" s="22"/>
      <c r="Y66" s="88" t="s">
        <v>220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37</v>
      </c>
      <c r="B67" s="80" t="s">
        <v>447</v>
      </c>
      <c r="C67" s="34" t="s">
        <v>448</v>
      </c>
      <c r="D67" s="81" t="s">
        <v>18</v>
      </c>
      <c r="E67" s="22" t="s">
        <v>19</v>
      </c>
      <c r="F67" s="81" t="s">
        <v>20</v>
      </c>
      <c r="G67" s="81" t="str">
        <f t="shared" si="1"/>
        <v>Augusto</v>
      </c>
      <c r="H67" s="82" t="s">
        <v>214</v>
      </c>
      <c r="I67" s="82" t="s">
        <v>24</v>
      </c>
      <c r="J67" s="81" t="str">
        <f t="shared" si="2"/>
        <v>Sim</v>
      </c>
      <c r="K67" s="83">
        <v>45183.0</v>
      </c>
      <c r="L67" s="22"/>
      <c r="M67" s="22" t="s">
        <v>50</v>
      </c>
      <c r="N67" s="84">
        <v>0.012</v>
      </c>
      <c r="O67" s="81" t="s">
        <v>24</v>
      </c>
      <c r="P67" s="85">
        <v>0.0</v>
      </c>
      <c r="Q67" s="128" t="s">
        <v>449</v>
      </c>
      <c r="R67" s="46"/>
      <c r="S67" s="46"/>
      <c r="T67" s="22" t="s">
        <v>215</v>
      </c>
      <c r="U67" s="86" t="s">
        <v>450</v>
      </c>
      <c r="V67" s="9" t="s">
        <v>19</v>
      </c>
      <c r="W67" s="87" t="str">
        <f t="shared" si="3"/>
        <v>Ativo</v>
      </c>
      <c r="X67" s="22"/>
      <c r="Y67" s="88" t="s">
        <v>220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37</v>
      </c>
      <c r="B68" s="37" t="s">
        <v>451</v>
      </c>
      <c r="C68" s="34" t="s">
        <v>452</v>
      </c>
      <c r="D68" s="81" t="s">
        <v>18</v>
      </c>
      <c r="E68" s="22" t="s">
        <v>19</v>
      </c>
      <c r="F68" s="129" t="s">
        <v>453</v>
      </c>
      <c r="G68" s="81" t="str">
        <f t="shared" si="1"/>
        <v>Bruno</v>
      </c>
      <c r="H68" s="82" t="s">
        <v>214</v>
      </c>
      <c r="I68" s="82" t="s">
        <v>24</v>
      </c>
      <c r="J68" s="81" t="str">
        <f t="shared" si="2"/>
        <v>Não</v>
      </c>
      <c r="K68" s="83">
        <v>45191.0</v>
      </c>
      <c r="L68" s="22"/>
      <c r="M68" s="22" t="s">
        <v>454</v>
      </c>
      <c r="N68" s="84">
        <v>0.007</v>
      </c>
      <c r="O68" s="81" t="s">
        <v>24</v>
      </c>
      <c r="P68" s="85">
        <v>0.0</v>
      </c>
      <c r="Q68" s="49"/>
      <c r="R68" s="46"/>
      <c r="S68" s="46"/>
      <c r="T68" s="22" t="s">
        <v>296</v>
      </c>
      <c r="U68" s="86" t="s">
        <v>455</v>
      </c>
      <c r="V68" s="9" t="s">
        <v>19</v>
      </c>
      <c r="W68" s="87" t="str">
        <f t="shared" si="3"/>
        <v>Ativo</v>
      </c>
      <c r="X68" s="22"/>
      <c r="Y68" s="88" t="s">
        <v>220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37</v>
      </c>
      <c r="B69" s="80" t="s">
        <v>140</v>
      </c>
      <c r="C69" s="20" t="s">
        <v>141</v>
      </c>
      <c r="D69" s="81" t="s">
        <v>18</v>
      </c>
      <c r="E69" s="22" t="s">
        <v>62</v>
      </c>
      <c r="F69" s="81" t="s">
        <v>63</v>
      </c>
      <c r="G69" s="81" t="str">
        <f t="shared" si="1"/>
        <v>Augusto</v>
      </c>
      <c r="H69" s="87" t="s">
        <v>282</v>
      </c>
      <c r="I69" s="82" t="s">
        <v>24</v>
      </c>
      <c r="J69" s="81" t="str">
        <f t="shared" si="2"/>
        <v>Não</v>
      </c>
      <c r="K69" s="83">
        <v>45163.0</v>
      </c>
      <c r="L69" s="130">
        <v>45383.0</v>
      </c>
      <c r="M69" s="22" t="s">
        <v>59</v>
      </c>
      <c r="N69" s="84">
        <v>0.025</v>
      </c>
      <c r="O69" s="81" t="s">
        <v>142</v>
      </c>
      <c r="P69" s="85">
        <v>0.2</v>
      </c>
      <c r="Q69" s="99"/>
      <c r="R69" s="46"/>
      <c r="S69" s="96" t="s">
        <v>456</v>
      </c>
      <c r="T69" s="22" t="s">
        <v>215</v>
      </c>
      <c r="U69" s="86" t="s">
        <v>143</v>
      </c>
      <c r="V69" s="9" t="s">
        <v>269</v>
      </c>
      <c r="W69" s="87" t="str">
        <f t="shared" si="3"/>
        <v>Encerrado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37</v>
      </c>
      <c r="B70" s="80" t="s">
        <v>140</v>
      </c>
      <c r="C70" s="20" t="s">
        <v>457</v>
      </c>
      <c r="D70" s="81" t="s">
        <v>18</v>
      </c>
      <c r="E70" s="22" t="s">
        <v>62</v>
      </c>
      <c r="F70" s="81" t="s">
        <v>63</v>
      </c>
      <c r="G70" s="81" t="str">
        <f t="shared" si="1"/>
        <v>Augusto</v>
      </c>
      <c r="H70" s="87" t="s">
        <v>282</v>
      </c>
      <c r="I70" s="87" t="s">
        <v>24</v>
      </c>
      <c r="J70" s="81" t="str">
        <f t="shared" si="2"/>
        <v>Não</v>
      </c>
      <c r="K70" s="83">
        <v>45163.0</v>
      </c>
      <c r="L70" s="130">
        <v>45383.0</v>
      </c>
      <c r="M70" s="22" t="s">
        <v>50</v>
      </c>
      <c r="N70" s="84">
        <v>0.012</v>
      </c>
      <c r="O70" s="81" t="s">
        <v>24</v>
      </c>
      <c r="P70" s="85">
        <v>0.0</v>
      </c>
      <c r="Q70" s="46"/>
      <c r="R70" s="46"/>
      <c r="S70" s="96" t="s">
        <v>456</v>
      </c>
      <c r="T70" s="22" t="s">
        <v>215</v>
      </c>
      <c r="U70" s="86" t="s">
        <v>143</v>
      </c>
      <c r="V70" s="9" t="s">
        <v>269</v>
      </c>
      <c r="W70" s="87" t="str">
        <f t="shared" si="3"/>
        <v>Encerrado</v>
      </c>
      <c r="X70" s="22"/>
      <c r="Y70" s="88" t="s">
        <v>144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37</v>
      </c>
      <c r="B71" s="37" t="s">
        <v>140</v>
      </c>
      <c r="C71" s="34" t="s">
        <v>458</v>
      </c>
      <c r="D71" s="81" t="s">
        <v>18</v>
      </c>
      <c r="E71" s="22" t="s">
        <v>62</v>
      </c>
      <c r="F71" s="81" t="s">
        <v>63</v>
      </c>
      <c r="G71" s="81" t="str">
        <f t="shared" si="1"/>
        <v>Augusto</v>
      </c>
      <c r="H71" s="87" t="s">
        <v>282</v>
      </c>
      <c r="I71" s="87" t="s">
        <v>240</v>
      </c>
      <c r="J71" s="81" t="str">
        <f t="shared" si="2"/>
        <v>Não</v>
      </c>
      <c r="K71" s="83">
        <v>45197.0</v>
      </c>
      <c r="L71" s="130">
        <v>45383.0</v>
      </c>
      <c r="M71" s="22" t="s">
        <v>127</v>
      </c>
      <c r="N71" s="84">
        <v>0.0</v>
      </c>
      <c r="O71" s="81" t="s">
        <v>24</v>
      </c>
      <c r="P71" s="85">
        <v>0.0</v>
      </c>
      <c r="Q71" s="46"/>
      <c r="R71" s="46"/>
      <c r="S71" s="46"/>
      <c r="T71" s="22" t="s">
        <v>215</v>
      </c>
      <c r="U71" s="86" t="s">
        <v>143</v>
      </c>
      <c r="V71" s="9" t="s">
        <v>269</v>
      </c>
      <c r="W71" s="87" t="str">
        <f t="shared" si="3"/>
        <v>Encerrado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37</v>
      </c>
      <c r="B72" s="131" t="s">
        <v>459</v>
      </c>
      <c r="C72" s="132" t="s">
        <v>460</v>
      </c>
      <c r="D72" s="9" t="s">
        <v>18</v>
      </c>
      <c r="E72" s="86" t="s">
        <v>29</v>
      </c>
      <c r="F72" s="9" t="s">
        <v>234</v>
      </c>
      <c r="G72" s="81" t="str">
        <f t="shared" si="1"/>
        <v>Augusto</v>
      </c>
      <c r="H72" s="87" t="s">
        <v>252</v>
      </c>
      <c r="I72" s="87" t="s">
        <v>272</v>
      </c>
      <c r="J72" s="81" t="str">
        <f t="shared" si="2"/>
        <v>Não</v>
      </c>
      <c r="K72" s="93">
        <v>45364.0</v>
      </c>
      <c r="L72" s="22"/>
      <c r="M72" s="86" t="s">
        <v>223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86" t="s">
        <v>215</v>
      </c>
      <c r="U72" s="5" t="s">
        <v>461</v>
      </c>
      <c r="V72" s="9" t="s">
        <v>29</v>
      </c>
      <c r="W72" s="87" t="str">
        <f t="shared" si="3"/>
        <v>Ativo</v>
      </c>
      <c r="X72" s="22"/>
      <c r="Y72" s="88" t="s">
        <v>220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37</v>
      </c>
      <c r="B73" s="91" t="s">
        <v>462</v>
      </c>
      <c r="C73" s="92" t="s">
        <v>463</v>
      </c>
      <c r="D73" s="9" t="s">
        <v>18</v>
      </c>
      <c r="E73" s="86" t="s">
        <v>62</v>
      </c>
      <c r="F73" s="81" t="s">
        <v>63</v>
      </c>
      <c r="G73" s="81" t="str">
        <f t="shared" si="1"/>
        <v>Augusto</v>
      </c>
      <c r="H73" s="87" t="s">
        <v>214</v>
      </c>
      <c r="I73" s="87" t="s">
        <v>24</v>
      </c>
      <c r="J73" s="81" t="str">
        <f t="shared" si="2"/>
        <v>Não</v>
      </c>
      <c r="K73" s="93">
        <v>45315.0</v>
      </c>
      <c r="L73" s="22"/>
      <c r="M73" s="86" t="s">
        <v>223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86" t="s">
        <v>215</v>
      </c>
      <c r="U73" s="86" t="s">
        <v>464</v>
      </c>
      <c r="V73" s="9" t="s">
        <v>269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37</v>
      </c>
      <c r="B74" s="108" t="s">
        <v>465</v>
      </c>
      <c r="C74" s="119" t="s">
        <v>466</v>
      </c>
      <c r="D74" s="81" t="s">
        <v>18</v>
      </c>
      <c r="E74" s="22" t="s">
        <v>62</v>
      </c>
      <c r="F74" s="81" t="s">
        <v>74</v>
      </c>
      <c r="G74" s="81" t="str">
        <f t="shared" si="1"/>
        <v>Augusto</v>
      </c>
      <c r="H74" s="82" t="s">
        <v>214</v>
      </c>
      <c r="I74" s="82" t="s">
        <v>24</v>
      </c>
      <c r="J74" s="81" t="str">
        <f t="shared" si="2"/>
        <v>Não</v>
      </c>
      <c r="K74" s="83">
        <v>45212.0</v>
      </c>
      <c r="L74" s="22"/>
      <c r="M74" s="22" t="s">
        <v>85</v>
      </c>
      <c r="N74" s="84">
        <v>0.012</v>
      </c>
      <c r="O74" s="81" t="s">
        <v>86</v>
      </c>
      <c r="P74" s="85">
        <v>0.1</v>
      </c>
      <c r="Q74" s="99"/>
      <c r="R74" s="46"/>
      <c r="S74" s="96" t="s">
        <v>467</v>
      </c>
      <c r="T74" s="22" t="s">
        <v>215</v>
      </c>
      <c r="U74" s="86" t="s">
        <v>468</v>
      </c>
      <c r="V74" s="9" t="s">
        <v>269</v>
      </c>
      <c r="W74" s="87" t="str">
        <f t="shared" si="3"/>
        <v>Ativo</v>
      </c>
      <c r="X74" s="22"/>
      <c r="Y74" s="88" t="s">
        <v>144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37</v>
      </c>
      <c r="B75" s="80" t="s">
        <v>469</v>
      </c>
      <c r="C75" s="20" t="s">
        <v>470</v>
      </c>
      <c r="D75" s="81" t="s">
        <v>67</v>
      </c>
      <c r="E75" s="22" t="s">
        <v>29</v>
      </c>
      <c r="F75" s="81" t="s">
        <v>471</v>
      </c>
      <c r="G75" s="81" t="str">
        <f t="shared" si="1"/>
        <v>Bruno</v>
      </c>
      <c r="H75" s="82" t="s">
        <v>214</v>
      </c>
      <c r="I75" s="82" t="s">
        <v>24</v>
      </c>
      <c r="J75" s="81" t="str">
        <f t="shared" si="2"/>
        <v>Sim</v>
      </c>
      <c r="K75" s="83">
        <v>45083.0</v>
      </c>
      <c r="L75" s="22"/>
      <c r="M75" s="22" t="s">
        <v>50</v>
      </c>
      <c r="N75" s="84">
        <v>0.007</v>
      </c>
      <c r="O75" s="81" t="s">
        <v>24</v>
      </c>
      <c r="P75" s="85">
        <v>0.0</v>
      </c>
      <c r="Q75" s="46" t="s">
        <v>472</v>
      </c>
      <c r="R75" s="46"/>
      <c r="S75" s="46"/>
      <c r="T75" s="22" t="s">
        <v>215</v>
      </c>
      <c r="U75" s="86" t="s">
        <v>473</v>
      </c>
      <c r="V75" s="9" t="s">
        <v>29</v>
      </c>
      <c r="W75" s="87" t="str">
        <f t="shared" si="3"/>
        <v>Ativo</v>
      </c>
      <c r="X75" s="22"/>
      <c r="Y75" s="88" t="s">
        <v>144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37</v>
      </c>
      <c r="B76" s="80" t="s">
        <v>474</v>
      </c>
      <c r="C76" s="20" t="s">
        <v>475</v>
      </c>
      <c r="D76" s="81" t="s">
        <v>18</v>
      </c>
      <c r="E76" s="22" t="s">
        <v>29</v>
      </c>
      <c r="F76" s="81" t="s">
        <v>92</v>
      </c>
      <c r="G76" s="81" t="str">
        <f t="shared" si="1"/>
        <v>Breno</v>
      </c>
      <c r="H76" s="82" t="s">
        <v>214</v>
      </c>
      <c r="I76" s="82" t="s">
        <v>24</v>
      </c>
      <c r="J76" s="81" t="str">
        <f t="shared" si="2"/>
        <v>Não</v>
      </c>
      <c r="K76" s="83">
        <v>44909.0</v>
      </c>
      <c r="L76" s="22"/>
      <c r="M76" s="22" t="s">
        <v>59</v>
      </c>
      <c r="N76" s="84">
        <v>0.025</v>
      </c>
      <c r="O76" s="81" t="s">
        <v>142</v>
      </c>
      <c r="P76" s="85">
        <v>0.2</v>
      </c>
      <c r="Q76" s="46"/>
      <c r="R76" s="46"/>
      <c r="S76" s="46"/>
      <c r="T76" s="22" t="s">
        <v>215</v>
      </c>
      <c r="U76" s="86" t="s">
        <v>476</v>
      </c>
      <c r="V76" s="9" t="s">
        <v>29</v>
      </c>
      <c r="W76" s="87" t="str">
        <f t="shared" si="3"/>
        <v>Ativo</v>
      </c>
      <c r="X76" s="22"/>
      <c r="Y76" s="88" t="s">
        <v>220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37</v>
      </c>
      <c r="B77" s="80" t="s">
        <v>474</v>
      </c>
      <c r="C77" s="20" t="s">
        <v>477</v>
      </c>
      <c r="D77" s="81" t="s">
        <v>18</v>
      </c>
      <c r="E77" s="22" t="s">
        <v>29</v>
      </c>
      <c r="F77" s="81" t="s">
        <v>92</v>
      </c>
      <c r="G77" s="81" t="str">
        <f t="shared" si="1"/>
        <v>Augusto</v>
      </c>
      <c r="H77" s="82" t="s">
        <v>239</v>
      </c>
      <c r="I77" s="82" t="s">
        <v>272</v>
      </c>
      <c r="J77" s="81" t="str">
        <f t="shared" si="2"/>
        <v>Não</v>
      </c>
      <c r="K77" s="83">
        <v>45166.0</v>
      </c>
      <c r="L77" s="98"/>
      <c r="M77" s="22" t="s">
        <v>278</v>
      </c>
      <c r="N77" s="84">
        <v>0.008</v>
      </c>
      <c r="O77" s="81" t="s">
        <v>279</v>
      </c>
      <c r="P77" s="85">
        <v>0.1</v>
      </c>
      <c r="Q77" s="102"/>
      <c r="R77" s="102"/>
      <c r="S77" s="96" t="s">
        <v>478</v>
      </c>
      <c r="T77" s="22" t="s">
        <v>215</v>
      </c>
      <c r="U77" s="86" t="s">
        <v>476</v>
      </c>
      <c r="V77" s="9" t="s">
        <v>29</v>
      </c>
      <c r="W77" s="87" t="str">
        <f t="shared" si="3"/>
        <v>Inativo</v>
      </c>
      <c r="X77" s="22"/>
      <c r="Y77" s="88" t="s">
        <v>220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37</v>
      </c>
      <c r="B78" s="80" t="s">
        <v>474</v>
      </c>
      <c r="C78" s="20" t="s">
        <v>479</v>
      </c>
      <c r="D78" s="81" t="s">
        <v>18</v>
      </c>
      <c r="E78" s="22" t="s">
        <v>29</v>
      </c>
      <c r="F78" s="81" t="s">
        <v>92</v>
      </c>
      <c r="G78" s="81" t="str">
        <f t="shared" si="1"/>
        <v>Augusto</v>
      </c>
      <c r="H78" s="82" t="s">
        <v>214</v>
      </c>
      <c r="I78" s="82" t="s">
        <v>24</v>
      </c>
      <c r="J78" s="81" t="str">
        <f t="shared" si="2"/>
        <v>Não</v>
      </c>
      <c r="K78" s="98">
        <v>45026.0</v>
      </c>
      <c r="L78" s="22"/>
      <c r="M78" s="22" t="s">
        <v>50</v>
      </c>
      <c r="N78" s="84">
        <v>0.012</v>
      </c>
      <c r="O78" s="81" t="s">
        <v>24</v>
      </c>
      <c r="P78" s="85">
        <v>0.0</v>
      </c>
      <c r="Q78" s="46"/>
      <c r="R78" s="46"/>
      <c r="S78" s="46"/>
      <c r="T78" s="22" t="s">
        <v>215</v>
      </c>
      <c r="U78" s="86" t="s">
        <v>476</v>
      </c>
      <c r="V78" s="9" t="s">
        <v>29</v>
      </c>
      <c r="W78" s="87" t="str">
        <f t="shared" si="3"/>
        <v>Ativo</v>
      </c>
      <c r="X78" s="22"/>
      <c r="Y78" s="88" t="s">
        <v>220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37</v>
      </c>
      <c r="B79" s="80" t="s">
        <v>474</v>
      </c>
      <c r="C79" s="20" t="s">
        <v>480</v>
      </c>
      <c r="D79" s="81" t="s">
        <v>18</v>
      </c>
      <c r="E79" s="22" t="s">
        <v>29</v>
      </c>
      <c r="F79" s="81" t="s">
        <v>92</v>
      </c>
      <c r="G79" s="81" t="str">
        <f t="shared" si="1"/>
        <v>Augusto</v>
      </c>
      <c r="H79" s="82" t="s">
        <v>214</v>
      </c>
      <c r="I79" s="82" t="s">
        <v>24</v>
      </c>
      <c r="J79" s="81" t="str">
        <f t="shared" si="2"/>
        <v>Não</v>
      </c>
      <c r="K79" s="83">
        <v>44914.0</v>
      </c>
      <c r="L79" s="22"/>
      <c r="M79" s="22" t="s">
        <v>481</v>
      </c>
      <c r="N79" s="84">
        <v>0.007</v>
      </c>
      <c r="O79" s="81" t="s">
        <v>24</v>
      </c>
      <c r="P79" s="85">
        <v>0.0</v>
      </c>
      <c r="Q79" s="46"/>
      <c r="R79" s="46"/>
      <c r="S79" s="46"/>
      <c r="T79" s="22" t="s">
        <v>215</v>
      </c>
      <c r="U79" s="86" t="s">
        <v>476</v>
      </c>
      <c r="V79" s="9" t="s">
        <v>29</v>
      </c>
      <c r="W79" s="87" t="str">
        <f t="shared" si="3"/>
        <v>Ativo</v>
      </c>
      <c r="X79" s="22"/>
      <c r="Y79" s="88" t="s">
        <v>220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37</v>
      </c>
      <c r="B80" s="80" t="s">
        <v>474</v>
      </c>
      <c r="C80" s="20" t="s">
        <v>482</v>
      </c>
      <c r="D80" s="81" t="s">
        <v>18</v>
      </c>
      <c r="E80" s="22" t="s">
        <v>29</v>
      </c>
      <c r="F80" s="81" t="s">
        <v>92</v>
      </c>
      <c r="G80" s="81" t="str">
        <f t="shared" si="1"/>
        <v>Augusto</v>
      </c>
      <c r="H80" s="82" t="s">
        <v>214</v>
      </c>
      <c r="I80" s="82" t="s">
        <v>24</v>
      </c>
      <c r="J80" s="81" t="str">
        <f t="shared" si="2"/>
        <v>Não</v>
      </c>
      <c r="K80" s="83">
        <v>45000.0</v>
      </c>
      <c r="L80" s="22"/>
      <c r="M80" s="22" t="s">
        <v>483</v>
      </c>
      <c r="N80" s="84">
        <v>0.02</v>
      </c>
      <c r="O80" s="81" t="s">
        <v>142</v>
      </c>
      <c r="P80" s="85">
        <v>0.2</v>
      </c>
      <c r="Q80" s="46"/>
      <c r="R80" s="46"/>
      <c r="S80" s="46"/>
      <c r="T80" s="22" t="s">
        <v>215</v>
      </c>
      <c r="U80" s="86" t="s">
        <v>476</v>
      </c>
      <c r="V80" s="9" t="s">
        <v>29</v>
      </c>
      <c r="W80" s="87" t="str">
        <f t="shared" si="3"/>
        <v>Ativo</v>
      </c>
      <c r="X80" s="22"/>
      <c r="Y80" s="88" t="s">
        <v>220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37</v>
      </c>
      <c r="B81" s="91" t="s">
        <v>484</v>
      </c>
      <c r="C81" s="62" t="s">
        <v>485</v>
      </c>
      <c r="D81" s="9" t="s">
        <v>18</v>
      </c>
      <c r="E81" s="86" t="s">
        <v>29</v>
      </c>
      <c r="F81" s="9" t="s">
        <v>92</v>
      </c>
      <c r="G81" s="81" t="str">
        <f t="shared" si="1"/>
        <v>Bruno</v>
      </c>
      <c r="H81" s="87" t="s">
        <v>214</v>
      </c>
      <c r="I81" s="87" t="s">
        <v>24</v>
      </c>
      <c r="J81" s="81" t="str">
        <f t="shared" si="2"/>
        <v>Sim</v>
      </c>
      <c r="K81" s="93">
        <v>45350.0</v>
      </c>
      <c r="L81" s="22"/>
      <c r="M81" s="86" t="s">
        <v>77</v>
      </c>
      <c r="N81" s="94">
        <v>0.015</v>
      </c>
      <c r="O81" s="9" t="s">
        <v>86</v>
      </c>
      <c r="P81" s="95">
        <v>0.1</v>
      </c>
      <c r="Q81" s="96" t="s">
        <v>486</v>
      </c>
      <c r="R81" s="46"/>
      <c r="S81" s="46"/>
      <c r="T81" s="86" t="s">
        <v>215</v>
      </c>
      <c r="U81" s="63" t="s">
        <v>487</v>
      </c>
      <c r="V81" s="9" t="s">
        <v>298</v>
      </c>
      <c r="W81" s="87" t="str">
        <f t="shared" si="3"/>
        <v>Ativo</v>
      </c>
      <c r="X81" s="22"/>
      <c r="Y81" s="88" t="s">
        <v>220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37</v>
      </c>
      <c r="B82" s="97" t="s">
        <v>488</v>
      </c>
      <c r="C82" s="20" t="s">
        <v>489</v>
      </c>
      <c r="D82" s="81" t="s">
        <v>18</v>
      </c>
      <c r="E82" s="22" t="s">
        <v>19</v>
      </c>
      <c r="F82" s="22" t="s">
        <v>20</v>
      </c>
      <c r="G82" s="81" t="str">
        <f t="shared" si="1"/>
        <v>Breno</v>
      </c>
      <c r="H82" s="87" t="s">
        <v>214</v>
      </c>
      <c r="I82" s="87" t="s">
        <v>24</v>
      </c>
      <c r="J82" s="81" t="str">
        <f t="shared" si="2"/>
        <v>Não</v>
      </c>
      <c r="K82" s="83">
        <v>44964.0</v>
      </c>
      <c r="L82" s="22"/>
      <c r="M82" s="22" t="s">
        <v>77</v>
      </c>
      <c r="N82" s="84">
        <v>0.015</v>
      </c>
      <c r="O82" s="81" t="s">
        <v>86</v>
      </c>
      <c r="P82" s="85">
        <v>0.1</v>
      </c>
      <c r="Q82" s="46"/>
      <c r="R82" s="46"/>
      <c r="S82" s="46"/>
      <c r="T82" s="22" t="s">
        <v>296</v>
      </c>
      <c r="U82" s="86" t="s">
        <v>490</v>
      </c>
      <c r="V82" s="9" t="s">
        <v>19</v>
      </c>
      <c r="W82" s="87" t="str">
        <f t="shared" si="3"/>
        <v>Ativo</v>
      </c>
      <c r="X82" s="22"/>
      <c r="Y82" s="88" t="s">
        <v>220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37</v>
      </c>
      <c r="B83" s="97" t="s">
        <v>491</v>
      </c>
      <c r="C83" s="20" t="s">
        <v>492</v>
      </c>
      <c r="D83" s="81" t="s">
        <v>67</v>
      </c>
      <c r="E83" s="22" t="s">
        <v>29</v>
      </c>
      <c r="F83" s="22" t="s">
        <v>354</v>
      </c>
      <c r="G83" s="81" t="str">
        <f t="shared" si="1"/>
        <v>Bruno</v>
      </c>
      <c r="H83" s="82" t="s">
        <v>214</v>
      </c>
      <c r="I83" s="82" t="s">
        <v>24</v>
      </c>
      <c r="J83" s="81" t="str">
        <f t="shared" si="2"/>
        <v>Não</v>
      </c>
      <c r="K83" s="83">
        <v>44993.0</v>
      </c>
      <c r="L83" s="22"/>
      <c r="M83" s="22" t="s">
        <v>46</v>
      </c>
      <c r="N83" s="84">
        <v>0.02</v>
      </c>
      <c r="O83" s="81" t="s">
        <v>86</v>
      </c>
      <c r="P83" s="85">
        <v>0.2</v>
      </c>
      <c r="Q83" s="46"/>
      <c r="R83" s="46"/>
      <c r="S83" s="46"/>
      <c r="T83" s="22" t="s">
        <v>296</v>
      </c>
      <c r="U83" s="86" t="s">
        <v>493</v>
      </c>
      <c r="V83" s="9" t="s">
        <v>29</v>
      </c>
      <c r="W83" s="87" t="str">
        <f t="shared" si="3"/>
        <v>Ativo</v>
      </c>
      <c r="X83" s="22"/>
      <c r="Y83" s="88" t="s">
        <v>144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37</v>
      </c>
      <c r="B84" s="64" t="s">
        <v>494</v>
      </c>
      <c r="C84" s="62" t="s">
        <v>495</v>
      </c>
      <c r="D84" s="9" t="s">
        <v>18</v>
      </c>
      <c r="E84" s="86" t="s">
        <v>29</v>
      </c>
      <c r="F84" s="86" t="s">
        <v>496</v>
      </c>
      <c r="G84" s="81" t="str">
        <f t="shared" si="1"/>
        <v>Augusto</v>
      </c>
      <c r="H84" s="87" t="s">
        <v>239</v>
      </c>
      <c r="I84" s="87" t="s">
        <v>240</v>
      </c>
      <c r="J84" s="81" t="str">
        <f t="shared" si="2"/>
        <v>Não</v>
      </c>
      <c r="K84" s="93">
        <v>45377.0</v>
      </c>
      <c r="L84" s="22"/>
      <c r="M84" s="86" t="s">
        <v>127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86" t="s">
        <v>215</v>
      </c>
      <c r="U84" s="63" t="s">
        <v>497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37</v>
      </c>
      <c r="B85" s="80" t="s">
        <v>498</v>
      </c>
      <c r="C85" s="20" t="s">
        <v>499</v>
      </c>
      <c r="D85" s="81" t="s">
        <v>18</v>
      </c>
      <c r="E85" s="22" t="s">
        <v>19</v>
      </c>
      <c r="F85" s="22" t="s">
        <v>20</v>
      </c>
      <c r="G85" s="81" t="str">
        <f t="shared" si="1"/>
        <v>Bruno</v>
      </c>
      <c r="H85" s="87" t="s">
        <v>214</v>
      </c>
      <c r="I85" s="87" t="s">
        <v>24</v>
      </c>
      <c r="J85" s="81" t="str">
        <f t="shared" si="2"/>
        <v>Não</v>
      </c>
      <c r="K85" s="83">
        <v>45261.0</v>
      </c>
      <c r="L85" s="22"/>
      <c r="M85" s="22" t="s">
        <v>50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296</v>
      </c>
      <c r="U85" s="86" t="s">
        <v>500</v>
      </c>
      <c r="V85" s="9" t="s">
        <v>19</v>
      </c>
      <c r="W85" s="87" t="str">
        <f t="shared" si="3"/>
        <v>Ativo</v>
      </c>
      <c r="X85" s="22"/>
      <c r="Y85" s="88" t="s">
        <v>220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37</v>
      </c>
      <c r="B86" s="133" t="s">
        <v>501</v>
      </c>
      <c r="C86" s="20" t="s">
        <v>502</v>
      </c>
      <c r="D86" s="81" t="s">
        <v>18</v>
      </c>
      <c r="E86" s="22" t="s">
        <v>19</v>
      </c>
      <c r="F86" s="22" t="s">
        <v>20</v>
      </c>
      <c r="G86" s="81" t="str">
        <f t="shared" si="1"/>
        <v>Augusto</v>
      </c>
      <c r="H86" s="87" t="s">
        <v>239</v>
      </c>
      <c r="I86" s="87" t="s">
        <v>272</v>
      </c>
      <c r="J86" s="81" t="str">
        <f t="shared" si="2"/>
        <v>Não</v>
      </c>
      <c r="K86" s="83">
        <v>44950.0</v>
      </c>
      <c r="L86" s="22"/>
      <c r="M86" s="22" t="s">
        <v>50</v>
      </c>
      <c r="N86" s="84">
        <v>0.01</v>
      </c>
      <c r="O86" s="81" t="s">
        <v>24</v>
      </c>
      <c r="P86" s="85">
        <v>0.0</v>
      </c>
      <c r="Q86" s="46"/>
      <c r="R86" s="46"/>
      <c r="S86" s="46"/>
      <c r="T86" s="22" t="s">
        <v>215</v>
      </c>
      <c r="U86" s="86" t="s">
        <v>503</v>
      </c>
      <c r="V86" s="9" t="s">
        <v>19</v>
      </c>
      <c r="W86" s="87" t="str">
        <f t="shared" si="3"/>
        <v>Ativo</v>
      </c>
      <c r="X86" s="22"/>
      <c r="Y86" s="88" t="s">
        <v>220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37</v>
      </c>
      <c r="B87" s="80" t="s">
        <v>504</v>
      </c>
      <c r="C87" s="20" t="s">
        <v>505</v>
      </c>
      <c r="D87" s="81" t="s">
        <v>18</v>
      </c>
      <c r="E87" s="22" t="s">
        <v>62</v>
      </c>
      <c r="F87" s="22" t="s">
        <v>63</v>
      </c>
      <c r="G87" s="81" t="str">
        <f t="shared" si="1"/>
        <v>Augusto</v>
      </c>
      <c r="H87" s="82" t="s">
        <v>214</v>
      </c>
      <c r="I87" s="82" t="s">
        <v>24</v>
      </c>
      <c r="J87" s="81" t="str">
        <f t="shared" si="2"/>
        <v>Não</v>
      </c>
      <c r="K87" s="83">
        <v>45070.0</v>
      </c>
      <c r="L87" s="98"/>
      <c r="M87" s="22" t="s">
        <v>77</v>
      </c>
      <c r="N87" s="84">
        <v>0.015</v>
      </c>
      <c r="O87" s="81" t="s">
        <v>86</v>
      </c>
      <c r="P87" s="85">
        <v>0.1</v>
      </c>
      <c r="Q87" s="46"/>
      <c r="R87" s="46"/>
      <c r="S87" s="46"/>
      <c r="T87" s="22" t="s">
        <v>215</v>
      </c>
      <c r="U87" s="86" t="s">
        <v>506</v>
      </c>
      <c r="V87" s="9" t="s">
        <v>507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37</v>
      </c>
      <c r="B88" s="91" t="s">
        <v>508</v>
      </c>
      <c r="C88" s="92" t="s">
        <v>509</v>
      </c>
      <c r="D88" s="9" t="s">
        <v>18</v>
      </c>
      <c r="E88" s="86" t="s">
        <v>29</v>
      </c>
      <c r="F88" s="86" t="s">
        <v>120</v>
      </c>
      <c r="G88" s="81" t="str">
        <f t="shared" si="1"/>
        <v>Augusto</v>
      </c>
      <c r="H88" s="87" t="s">
        <v>239</v>
      </c>
      <c r="I88" s="87" t="s">
        <v>240</v>
      </c>
      <c r="J88" s="81" t="str">
        <f t="shared" si="2"/>
        <v>Não</v>
      </c>
      <c r="K88" s="93">
        <v>45281.0</v>
      </c>
      <c r="L88" s="98"/>
      <c r="M88" s="86" t="s">
        <v>127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86" t="s">
        <v>215</v>
      </c>
      <c r="U88" s="86" t="s">
        <v>510</v>
      </c>
      <c r="V88" s="9" t="s">
        <v>29</v>
      </c>
      <c r="W88" s="87" t="str">
        <f t="shared" si="3"/>
        <v>Ativo</v>
      </c>
      <c r="X88" s="22"/>
      <c r="Y88" s="88" t="s">
        <v>220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37</v>
      </c>
      <c r="B89" s="97" t="s">
        <v>511</v>
      </c>
      <c r="C89" s="26" t="s">
        <v>512</v>
      </c>
      <c r="D89" s="81" t="s">
        <v>18</v>
      </c>
      <c r="E89" s="22" t="s">
        <v>62</v>
      </c>
      <c r="F89" s="28" t="s">
        <v>63</v>
      </c>
      <c r="G89" s="81" t="str">
        <f t="shared" si="1"/>
        <v>Augusto</v>
      </c>
      <c r="H89" s="82" t="s">
        <v>214</v>
      </c>
      <c r="I89" s="82" t="s">
        <v>24</v>
      </c>
      <c r="J89" s="81" t="str">
        <f t="shared" si="2"/>
        <v>Não</v>
      </c>
      <c r="K89" s="83">
        <v>45222.0</v>
      </c>
      <c r="L89" s="98"/>
      <c r="M89" s="22" t="s">
        <v>46</v>
      </c>
      <c r="N89" s="84">
        <v>0.02</v>
      </c>
      <c r="O89" s="81" t="s">
        <v>86</v>
      </c>
      <c r="P89" s="85">
        <v>0.2</v>
      </c>
      <c r="Q89" s="46"/>
      <c r="R89" s="46"/>
      <c r="S89" s="46"/>
      <c r="T89" s="22" t="s">
        <v>215</v>
      </c>
      <c r="U89" s="86" t="s">
        <v>513</v>
      </c>
      <c r="V89" s="9" t="s">
        <v>269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37</v>
      </c>
      <c r="B90" s="97" t="s">
        <v>514</v>
      </c>
      <c r="C90" s="20" t="s">
        <v>515</v>
      </c>
      <c r="D90" s="81" t="s">
        <v>18</v>
      </c>
      <c r="E90" s="22" t="s">
        <v>62</v>
      </c>
      <c r="F90" s="81" t="s">
        <v>74</v>
      </c>
      <c r="G90" s="81" t="str">
        <f t="shared" si="1"/>
        <v>Breno</v>
      </c>
      <c r="H90" s="82" t="s">
        <v>214</v>
      </c>
      <c r="I90" s="82" t="s">
        <v>24</v>
      </c>
      <c r="J90" s="81" t="str">
        <f t="shared" si="2"/>
        <v>Não</v>
      </c>
      <c r="K90" s="83">
        <v>45042.0</v>
      </c>
      <c r="L90" s="22"/>
      <c r="M90" s="22" t="s">
        <v>77</v>
      </c>
      <c r="N90" s="84">
        <v>0.015</v>
      </c>
      <c r="O90" s="81" t="s">
        <v>86</v>
      </c>
      <c r="P90" s="85">
        <v>0.1</v>
      </c>
      <c r="Q90" s="46"/>
      <c r="R90" s="46"/>
      <c r="S90" s="46"/>
      <c r="T90" s="22" t="s">
        <v>215</v>
      </c>
      <c r="U90" s="86" t="s">
        <v>516</v>
      </c>
      <c r="V90" s="9" t="s">
        <v>269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37</v>
      </c>
      <c r="B91" s="97" t="s">
        <v>517</v>
      </c>
      <c r="C91" s="20" t="s">
        <v>518</v>
      </c>
      <c r="D91" s="81" t="s">
        <v>18</v>
      </c>
      <c r="E91" s="22" t="s">
        <v>62</v>
      </c>
      <c r="F91" s="81" t="s">
        <v>63</v>
      </c>
      <c r="G91" s="81" t="str">
        <f t="shared" si="1"/>
        <v>Bruno</v>
      </c>
      <c r="H91" s="82" t="s">
        <v>214</v>
      </c>
      <c r="I91" s="82" t="s">
        <v>24</v>
      </c>
      <c r="J91" s="81" t="str">
        <f t="shared" si="2"/>
        <v>Não</v>
      </c>
      <c r="K91" s="83">
        <v>45069.0</v>
      </c>
      <c r="L91" s="22"/>
      <c r="M91" s="22" t="s">
        <v>77</v>
      </c>
      <c r="N91" s="84">
        <v>0.015</v>
      </c>
      <c r="O91" s="81" t="s">
        <v>86</v>
      </c>
      <c r="P91" s="85">
        <v>0.1</v>
      </c>
      <c r="Q91" s="46"/>
      <c r="R91" s="46"/>
      <c r="S91" s="96" t="s">
        <v>519</v>
      </c>
      <c r="T91" s="22" t="s">
        <v>215</v>
      </c>
      <c r="U91" s="86" t="s">
        <v>520</v>
      </c>
      <c r="V91" s="9" t="s">
        <v>269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37</v>
      </c>
      <c r="B92" s="118" t="s">
        <v>517</v>
      </c>
      <c r="C92" s="26" t="s">
        <v>521</v>
      </c>
      <c r="D92" s="81" t="s">
        <v>18</v>
      </c>
      <c r="E92" s="22" t="s">
        <v>62</v>
      </c>
      <c r="F92" s="81" t="s">
        <v>63</v>
      </c>
      <c r="G92" s="81" t="str">
        <f t="shared" si="1"/>
        <v>Breno</v>
      </c>
      <c r="H92" s="82" t="s">
        <v>214</v>
      </c>
      <c r="I92" s="82" t="s">
        <v>24</v>
      </c>
      <c r="J92" s="81" t="str">
        <f t="shared" si="2"/>
        <v>Não</v>
      </c>
      <c r="K92" s="83">
        <v>45238.0</v>
      </c>
      <c r="L92" s="22"/>
      <c r="M92" s="22" t="s">
        <v>59</v>
      </c>
      <c r="N92" s="40">
        <v>0.025</v>
      </c>
      <c r="O92" s="41" t="s">
        <v>142</v>
      </c>
      <c r="P92" s="42">
        <v>0.2</v>
      </c>
      <c r="Q92" s="46"/>
      <c r="R92" s="46"/>
      <c r="S92" s="46"/>
      <c r="T92" s="22" t="s">
        <v>215</v>
      </c>
      <c r="U92" s="86" t="s">
        <v>520</v>
      </c>
      <c r="V92" s="9" t="s">
        <v>269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37</v>
      </c>
      <c r="B93" s="80" t="s">
        <v>522</v>
      </c>
      <c r="C93" s="20" t="s">
        <v>523</v>
      </c>
      <c r="D93" s="81" t="s">
        <v>18</v>
      </c>
      <c r="E93" s="22" t="s">
        <v>62</v>
      </c>
      <c r="F93" s="81" t="s">
        <v>63</v>
      </c>
      <c r="G93" s="81" t="str">
        <f t="shared" si="1"/>
        <v>Augusto</v>
      </c>
      <c r="H93" s="82" t="s">
        <v>214</v>
      </c>
      <c r="I93" s="82" t="s">
        <v>24</v>
      </c>
      <c r="J93" s="81" t="str">
        <f t="shared" si="2"/>
        <v>Não</v>
      </c>
      <c r="K93" s="83">
        <v>45113.0</v>
      </c>
      <c r="L93" s="98"/>
      <c r="M93" s="22" t="s">
        <v>59</v>
      </c>
      <c r="N93" s="84">
        <v>0.025</v>
      </c>
      <c r="O93" s="81" t="s">
        <v>142</v>
      </c>
      <c r="P93" s="85">
        <v>0.2</v>
      </c>
      <c r="Q93" s="46"/>
      <c r="R93" s="46"/>
      <c r="S93" s="46"/>
      <c r="T93" s="22" t="s">
        <v>215</v>
      </c>
      <c r="U93" s="86" t="s">
        <v>524</v>
      </c>
      <c r="V93" s="9" t="s">
        <v>269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37</v>
      </c>
      <c r="B94" s="80" t="s">
        <v>522</v>
      </c>
      <c r="C94" s="20" t="s">
        <v>525</v>
      </c>
      <c r="D94" s="81" t="s">
        <v>18</v>
      </c>
      <c r="E94" s="22" t="s">
        <v>62</v>
      </c>
      <c r="F94" s="81" t="s">
        <v>63</v>
      </c>
      <c r="G94" s="81" t="str">
        <f t="shared" si="1"/>
        <v>Breno</v>
      </c>
      <c r="H94" s="82" t="s">
        <v>214</v>
      </c>
      <c r="I94" s="82" t="s">
        <v>24</v>
      </c>
      <c r="J94" s="81" t="str">
        <f t="shared" si="2"/>
        <v>Não</v>
      </c>
      <c r="K94" s="83">
        <v>45075.0</v>
      </c>
      <c r="L94" s="22"/>
      <c r="M94" s="22" t="s">
        <v>50</v>
      </c>
      <c r="N94" s="84">
        <v>0.012</v>
      </c>
      <c r="O94" s="81" t="s">
        <v>24</v>
      </c>
      <c r="P94" s="85">
        <v>0.0</v>
      </c>
      <c r="Q94" s="46"/>
      <c r="R94" s="46"/>
      <c r="S94" s="46"/>
      <c r="T94" s="22" t="s">
        <v>215</v>
      </c>
      <c r="U94" s="86" t="s">
        <v>524</v>
      </c>
      <c r="V94" s="9" t="s">
        <v>269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37</v>
      </c>
      <c r="B95" s="91" t="s">
        <v>526</v>
      </c>
      <c r="C95" s="20" t="s">
        <v>527</v>
      </c>
      <c r="D95" s="81" t="s">
        <v>18</v>
      </c>
      <c r="E95" s="22" t="s">
        <v>62</v>
      </c>
      <c r="F95" s="81" t="s">
        <v>74</v>
      </c>
      <c r="G95" s="81" t="str">
        <f t="shared" si="1"/>
        <v>Augusto</v>
      </c>
      <c r="H95" s="82" t="s">
        <v>214</v>
      </c>
      <c r="I95" s="82" t="s">
        <v>24</v>
      </c>
      <c r="J95" s="81" t="str">
        <f t="shared" si="2"/>
        <v>Não</v>
      </c>
      <c r="K95" s="83">
        <v>45093.0</v>
      </c>
      <c r="L95" s="22"/>
      <c r="M95" s="22" t="s">
        <v>85</v>
      </c>
      <c r="N95" s="84">
        <v>0.012</v>
      </c>
      <c r="O95" s="81" t="s">
        <v>24</v>
      </c>
      <c r="P95" s="85">
        <v>0.0</v>
      </c>
      <c r="Q95" s="102"/>
      <c r="R95" s="102"/>
      <c r="S95" s="46"/>
      <c r="T95" s="22" t="s">
        <v>215</v>
      </c>
      <c r="U95" s="86" t="s">
        <v>528</v>
      </c>
      <c r="V95" s="9" t="s">
        <v>269</v>
      </c>
      <c r="W95" s="87" t="str">
        <f t="shared" si="3"/>
        <v>Ativo</v>
      </c>
      <c r="X95" s="22"/>
      <c r="Y95" s="88" t="s">
        <v>144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37</v>
      </c>
      <c r="B96" s="80" t="s">
        <v>529</v>
      </c>
      <c r="C96" s="20" t="s">
        <v>530</v>
      </c>
      <c r="D96" s="81" t="s">
        <v>18</v>
      </c>
      <c r="E96" s="22" t="s">
        <v>62</v>
      </c>
      <c r="F96" s="81" t="s">
        <v>74</v>
      </c>
      <c r="G96" s="81" t="str">
        <f t="shared" si="1"/>
        <v>Augusto</v>
      </c>
      <c r="H96" s="82" t="s">
        <v>214</v>
      </c>
      <c r="I96" s="82" t="s">
        <v>24</v>
      </c>
      <c r="J96" s="81" t="str">
        <f t="shared" si="2"/>
        <v>Não</v>
      </c>
      <c r="K96" s="83">
        <v>45043.0</v>
      </c>
      <c r="L96" s="22"/>
      <c r="M96" s="22" t="s">
        <v>85</v>
      </c>
      <c r="N96" s="84">
        <v>0.012</v>
      </c>
      <c r="O96" s="81" t="s">
        <v>86</v>
      </c>
      <c r="P96" s="85">
        <v>0.1</v>
      </c>
      <c r="Q96" s="122"/>
      <c r="R96" s="46"/>
      <c r="S96" s="96" t="s">
        <v>531</v>
      </c>
      <c r="T96" s="22" t="s">
        <v>215</v>
      </c>
      <c r="U96" s="86" t="s">
        <v>532</v>
      </c>
      <c r="V96" s="9" t="s">
        <v>269</v>
      </c>
      <c r="W96" s="87" t="str">
        <f t="shared" si="3"/>
        <v>Ativo</v>
      </c>
      <c r="X96" s="22"/>
      <c r="Y96" s="88" t="s">
        <v>144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37</v>
      </c>
      <c r="B97" s="80" t="s">
        <v>533</v>
      </c>
      <c r="C97" s="34" t="s">
        <v>534</v>
      </c>
      <c r="D97" s="81" t="s">
        <v>18</v>
      </c>
      <c r="E97" s="22" t="s">
        <v>29</v>
      </c>
      <c r="F97" s="81" t="s">
        <v>92</v>
      </c>
      <c r="G97" s="81" t="str">
        <f t="shared" si="1"/>
        <v>Breno</v>
      </c>
      <c r="H97" s="82" t="s">
        <v>214</v>
      </c>
      <c r="I97" s="82" t="s">
        <v>24</v>
      </c>
      <c r="J97" s="81" t="str">
        <f t="shared" si="2"/>
        <v>Não</v>
      </c>
      <c r="K97" s="83">
        <v>45174.0</v>
      </c>
      <c r="L97" s="22"/>
      <c r="M97" s="22" t="s">
        <v>85</v>
      </c>
      <c r="N97" s="84">
        <v>0.012</v>
      </c>
      <c r="O97" s="81" t="s">
        <v>86</v>
      </c>
      <c r="P97" s="85">
        <v>0.1</v>
      </c>
      <c r="Q97" s="46"/>
      <c r="R97" s="46"/>
      <c r="S97" s="46"/>
      <c r="T97" s="22" t="s">
        <v>215</v>
      </c>
      <c r="U97" s="86" t="s">
        <v>535</v>
      </c>
      <c r="V97" s="9" t="s">
        <v>29</v>
      </c>
      <c r="W97" s="87" t="str">
        <f t="shared" si="3"/>
        <v>Ativo</v>
      </c>
      <c r="X97" s="22"/>
      <c r="Y97" s="88" t="s">
        <v>220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37</v>
      </c>
      <c r="B98" s="80" t="s">
        <v>536</v>
      </c>
      <c r="C98" s="20" t="s">
        <v>537</v>
      </c>
      <c r="D98" s="81" t="s">
        <v>18</v>
      </c>
      <c r="E98" s="22" t="s">
        <v>29</v>
      </c>
      <c r="F98" s="81" t="s">
        <v>234</v>
      </c>
      <c r="G98" s="81" t="str">
        <f t="shared" si="1"/>
        <v>Augusto</v>
      </c>
      <c r="H98" s="82" t="s">
        <v>252</v>
      </c>
      <c r="I98" s="87" t="s">
        <v>272</v>
      </c>
      <c r="J98" s="81" t="str">
        <f t="shared" si="2"/>
        <v>Não</v>
      </c>
      <c r="K98" s="83">
        <v>45264.0</v>
      </c>
      <c r="L98" s="22"/>
      <c r="M98" s="22" t="s">
        <v>158</v>
      </c>
      <c r="N98" s="84">
        <v>0.007</v>
      </c>
      <c r="O98" s="81" t="s">
        <v>24</v>
      </c>
      <c r="P98" s="85">
        <v>0.0</v>
      </c>
      <c r="Q98" s="46"/>
      <c r="R98" s="46"/>
      <c r="S98" s="46"/>
      <c r="T98" s="22" t="s">
        <v>215</v>
      </c>
      <c r="U98" s="86" t="s">
        <v>538</v>
      </c>
      <c r="V98" s="9" t="s">
        <v>29</v>
      </c>
      <c r="W98" s="87" t="str">
        <f t="shared" si="3"/>
        <v>Ativo</v>
      </c>
      <c r="X98" s="22"/>
      <c r="Y98" s="88" t="s">
        <v>220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37</v>
      </c>
      <c r="B99" s="80" t="s">
        <v>539</v>
      </c>
      <c r="C99" s="20" t="s">
        <v>540</v>
      </c>
      <c r="D99" s="81" t="s">
        <v>18</v>
      </c>
      <c r="E99" s="22" t="s">
        <v>29</v>
      </c>
      <c r="F99" s="81" t="s">
        <v>92</v>
      </c>
      <c r="G99" s="81" t="str">
        <f t="shared" si="1"/>
        <v>Augusto</v>
      </c>
      <c r="H99" s="87" t="s">
        <v>239</v>
      </c>
      <c r="I99" s="87" t="s">
        <v>272</v>
      </c>
      <c r="J99" s="81" t="str">
        <f t="shared" si="2"/>
        <v>Não</v>
      </c>
      <c r="K99" s="83">
        <v>44999.0</v>
      </c>
      <c r="L99" s="22"/>
      <c r="M99" s="22" t="s">
        <v>50</v>
      </c>
      <c r="N99" s="84">
        <v>0.01</v>
      </c>
      <c r="O99" s="81" t="s">
        <v>24</v>
      </c>
      <c r="P99" s="85">
        <v>0.0</v>
      </c>
      <c r="Q99" s="46"/>
      <c r="R99" s="46"/>
      <c r="S99" s="46"/>
      <c r="T99" s="22" t="s">
        <v>215</v>
      </c>
      <c r="U99" s="86" t="s">
        <v>541</v>
      </c>
      <c r="V99" s="9" t="s">
        <v>29</v>
      </c>
      <c r="W99" s="87" t="str">
        <f t="shared" si="3"/>
        <v>Ativo</v>
      </c>
      <c r="X99" s="22"/>
      <c r="Y99" s="88" t="s">
        <v>220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37</v>
      </c>
      <c r="B100" s="80" t="s">
        <v>542</v>
      </c>
      <c r="C100" s="20" t="s">
        <v>543</v>
      </c>
      <c r="D100" s="81" t="s">
        <v>18</v>
      </c>
      <c r="E100" s="22" t="s">
        <v>19</v>
      </c>
      <c r="F100" s="81" t="s">
        <v>20</v>
      </c>
      <c r="G100" s="81" t="str">
        <f t="shared" si="1"/>
        <v>Augusto</v>
      </c>
      <c r="H100" s="82" t="s">
        <v>214</v>
      </c>
      <c r="I100" s="82" t="s">
        <v>24</v>
      </c>
      <c r="J100" s="81" t="str">
        <f t="shared" si="2"/>
        <v>Sim</v>
      </c>
      <c r="K100" s="83">
        <v>45086.0</v>
      </c>
      <c r="L100" s="98"/>
      <c r="M100" s="22" t="s">
        <v>50</v>
      </c>
      <c r="N100" s="84">
        <v>0.012</v>
      </c>
      <c r="O100" s="81" t="s">
        <v>24</v>
      </c>
      <c r="P100" s="85">
        <v>0.0</v>
      </c>
      <c r="Q100" s="96" t="s">
        <v>544</v>
      </c>
      <c r="R100" s="46"/>
      <c r="S100" s="46"/>
      <c r="T100" s="22" t="s">
        <v>215</v>
      </c>
      <c r="U100" s="86" t="s">
        <v>545</v>
      </c>
      <c r="V100" s="9" t="s">
        <v>19</v>
      </c>
      <c r="W100" s="87" t="str">
        <f t="shared" si="3"/>
        <v>Ativo</v>
      </c>
      <c r="X100" s="22"/>
      <c r="Y100" s="88" t="s">
        <v>220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37</v>
      </c>
      <c r="B101" s="80" t="s">
        <v>546</v>
      </c>
      <c r="C101" s="20" t="s">
        <v>547</v>
      </c>
      <c r="D101" s="81" t="s">
        <v>67</v>
      </c>
      <c r="E101" s="22" t="s">
        <v>29</v>
      </c>
      <c r="F101" s="81" t="s">
        <v>30</v>
      </c>
      <c r="G101" s="81" t="str">
        <f t="shared" si="1"/>
        <v>Breno</v>
      </c>
      <c r="H101" s="82" t="s">
        <v>214</v>
      </c>
      <c r="I101" s="82" t="s">
        <v>24</v>
      </c>
      <c r="J101" s="81" t="str">
        <f t="shared" si="2"/>
        <v>Não</v>
      </c>
      <c r="K101" s="83">
        <v>45104.0</v>
      </c>
      <c r="L101" s="98"/>
      <c r="M101" s="22" t="s">
        <v>158</v>
      </c>
      <c r="N101" s="84">
        <v>0.007</v>
      </c>
      <c r="O101" s="81" t="s">
        <v>24</v>
      </c>
      <c r="P101" s="85">
        <v>0.0</v>
      </c>
      <c r="Q101" s="46"/>
      <c r="R101" s="46"/>
      <c r="S101" s="46"/>
      <c r="T101" s="22" t="s">
        <v>215</v>
      </c>
      <c r="U101" s="86" t="s">
        <v>548</v>
      </c>
      <c r="V101" s="9" t="s">
        <v>549</v>
      </c>
      <c r="W101" s="87" t="str">
        <f t="shared" si="3"/>
        <v>Ativo</v>
      </c>
      <c r="X101" s="22"/>
      <c r="Y101" s="88" t="s">
        <v>144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37</v>
      </c>
      <c r="B102" s="80" t="s">
        <v>550</v>
      </c>
      <c r="C102" s="20" t="s">
        <v>551</v>
      </c>
      <c r="D102" s="81" t="s">
        <v>18</v>
      </c>
      <c r="E102" s="22" t="s">
        <v>19</v>
      </c>
      <c r="F102" s="81" t="s">
        <v>52</v>
      </c>
      <c r="G102" s="81" t="str">
        <f t="shared" si="1"/>
        <v>Augusto</v>
      </c>
      <c r="H102" s="82" t="s">
        <v>214</v>
      </c>
      <c r="I102" s="82" t="s">
        <v>24</v>
      </c>
      <c r="J102" s="81" t="str">
        <f t="shared" si="2"/>
        <v>Não</v>
      </c>
      <c r="K102" s="83">
        <v>44944.0</v>
      </c>
      <c r="L102" s="22"/>
      <c r="M102" s="22" t="s">
        <v>85</v>
      </c>
      <c r="N102" s="84">
        <v>0.012</v>
      </c>
      <c r="O102" s="81" t="s">
        <v>24</v>
      </c>
      <c r="P102" s="85">
        <v>0.0</v>
      </c>
      <c r="Q102" s="46"/>
      <c r="R102" s="46"/>
      <c r="S102" s="46"/>
      <c r="T102" s="22" t="s">
        <v>215</v>
      </c>
      <c r="U102" s="86" t="s">
        <v>552</v>
      </c>
      <c r="V102" s="9" t="s">
        <v>19</v>
      </c>
      <c r="W102" s="87" t="str">
        <f t="shared" si="3"/>
        <v>Ativo</v>
      </c>
      <c r="X102" s="22"/>
      <c r="Y102" s="88" t="s">
        <v>220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37</v>
      </c>
      <c r="B103" s="80" t="s">
        <v>553</v>
      </c>
      <c r="C103" s="20" t="s">
        <v>554</v>
      </c>
      <c r="D103" s="81" t="s">
        <v>67</v>
      </c>
      <c r="E103" s="22" t="s">
        <v>29</v>
      </c>
      <c r="F103" s="81" t="s">
        <v>30</v>
      </c>
      <c r="G103" s="81" t="str">
        <f t="shared" si="1"/>
        <v>Breno</v>
      </c>
      <c r="H103" s="82" t="s">
        <v>214</v>
      </c>
      <c r="I103" s="82" t="s">
        <v>24</v>
      </c>
      <c r="J103" s="81" t="str">
        <f t="shared" si="2"/>
        <v>Não</v>
      </c>
      <c r="K103" s="83">
        <v>45090.0</v>
      </c>
      <c r="L103" s="22"/>
      <c r="M103" s="22" t="s">
        <v>85</v>
      </c>
      <c r="N103" s="84">
        <v>0.012</v>
      </c>
      <c r="O103" s="81" t="s">
        <v>24</v>
      </c>
      <c r="P103" s="85">
        <v>0.0</v>
      </c>
      <c r="Q103" s="46"/>
      <c r="R103" s="46"/>
      <c r="S103" s="46"/>
      <c r="T103" s="22" t="s">
        <v>215</v>
      </c>
      <c r="U103" s="86" t="s">
        <v>555</v>
      </c>
      <c r="V103" s="9" t="s">
        <v>556</v>
      </c>
      <c r="W103" s="87" t="str">
        <f t="shared" si="3"/>
        <v>Ativo</v>
      </c>
      <c r="X103" s="22"/>
      <c r="Y103" s="88" t="s">
        <v>220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37</v>
      </c>
      <c r="B104" s="80" t="s">
        <v>557</v>
      </c>
      <c r="C104" s="20" t="s">
        <v>558</v>
      </c>
      <c r="D104" s="81" t="s">
        <v>67</v>
      </c>
      <c r="E104" s="22" t="s">
        <v>29</v>
      </c>
      <c r="F104" s="81" t="s">
        <v>30</v>
      </c>
      <c r="G104" s="81" t="str">
        <f t="shared" si="1"/>
        <v>Augusto</v>
      </c>
      <c r="H104" s="82" t="s">
        <v>214</v>
      </c>
      <c r="I104" s="82" t="s">
        <v>24</v>
      </c>
      <c r="J104" s="81" t="str">
        <f t="shared" si="2"/>
        <v>Sim</v>
      </c>
      <c r="K104" s="83">
        <v>45082.0</v>
      </c>
      <c r="L104" s="22"/>
      <c r="M104" s="22" t="s">
        <v>50</v>
      </c>
      <c r="N104" s="84">
        <v>0.012</v>
      </c>
      <c r="O104" s="81" t="s">
        <v>24</v>
      </c>
      <c r="P104" s="85">
        <v>0.0</v>
      </c>
      <c r="Q104" s="96" t="s">
        <v>559</v>
      </c>
      <c r="R104" s="46"/>
      <c r="S104" s="46"/>
      <c r="T104" s="22" t="s">
        <v>215</v>
      </c>
      <c r="U104" s="86" t="s">
        <v>560</v>
      </c>
      <c r="V104" s="9" t="s">
        <v>298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37</v>
      </c>
      <c r="B105" s="97" t="s">
        <v>561</v>
      </c>
      <c r="C105" s="20" t="s">
        <v>562</v>
      </c>
      <c r="D105" s="81" t="s">
        <v>18</v>
      </c>
      <c r="E105" s="22" t="s">
        <v>62</v>
      </c>
      <c r="F105" s="81" t="s">
        <v>74</v>
      </c>
      <c r="G105" s="81" t="str">
        <f t="shared" si="1"/>
        <v>Augusto</v>
      </c>
      <c r="H105" s="82" t="s">
        <v>214</v>
      </c>
      <c r="I105" s="82" t="s">
        <v>24</v>
      </c>
      <c r="J105" s="81" t="str">
        <f t="shared" si="2"/>
        <v>Sim</v>
      </c>
      <c r="K105" s="83">
        <v>45029.0</v>
      </c>
      <c r="L105" s="22"/>
      <c r="M105" s="22" t="s">
        <v>50</v>
      </c>
      <c r="N105" s="84">
        <v>0.012</v>
      </c>
      <c r="O105" s="81" t="s">
        <v>24</v>
      </c>
      <c r="P105" s="85">
        <v>0.0</v>
      </c>
      <c r="Q105" s="96" t="s">
        <v>563</v>
      </c>
      <c r="R105" s="46"/>
      <c r="S105" s="46"/>
      <c r="T105" s="22" t="s">
        <v>215</v>
      </c>
      <c r="U105" s="86" t="s">
        <v>564</v>
      </c>
      <c r="V105" s="9" t="s">
        <v>269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37</v>
      </c>
      <c r="B106" s="97" t="s">
        <v>565</v>
      </c>
      <c r="C106" s="20" t="s">
        <v>566</v>
      </c>
      <c r="D106" s="81" t="s">
        <v>18</v>
      </c>
      <c r="E106" s="22" t="s">
        <v>29</v>
      </c>
      <c r="F106" s="81" t="s">
        <v>92</v>
      </c>
      <c r="G106" s="81" t="str">
        <f t="shared" si="1"/>
        <v>Augusto</v>
      </c>
      <c r="H106" s="82" t="s">
        <v>214</v>
      </c>
      <c r="I106" s="82" t="s">
        <v>24</v>
      </c>
      <c r="J106" s="81" t="str">
        <f t="shared" si="2"/>
        <v>Não</v>
      </c>
      <c r="K106" s="83">
        <v>44973.0</v>
      </c>
      <c r="L106" s="22"/>
      <c r="M106" s="22" t="s">
        <v>77</v>
      </c>
      <c r="N106" s="84">
        <v>0.015</v>
      </c>
      <c r="O106" s="81" t="s">
        <v>86</v>
      </c>
      <c r="P106" s="85">
        <v>0.1</v>
      </c>
      <c r="Q106" s="46"/>
      <c r="R106" s="46"/>
      <c r="S106" s="46"/>
      <c r="T106" s="22" t="s">
        <v>215</v>
      </c>
      <c r="U106" s="86" t="s">
        <v>567</v>
      </c>
      <c r="V106" s="9" t="s">
        <v>29</v>
      </c>
      <c r="W106" s="87" t="str">
        <f t="shared" si="3"/>
        <v>Ativo</v>
      </c>
      <c r="X106" s="22"/>
      <c r="Y106" s="88" t="s">
        <v>220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37</v>
      </c>
      <c r="B107" s="80" t="s">
        <v>568</v>
      </c>
      <c r="C107" s="20" t="s">
        <v>569</v>
      </c>
      <c r="D107" s="81" t="s">
        <v>18</v>
      </c>
      <c r="E107" s="22" t="s">
        <v>62</v>
      </c>
      <c r="F107" s="81" t="s">
        <v>570</v>
      </c>
      <c r="G107" s="81" t="str">
        <f t="shared" si="1"/>
        <v>Bruno</v>
      </c>
      <c r="H107" s="82" t="s">
        <v>214</v>
      </c>
      <c r="I107" s="82" t="s">
        <v>24</v>
      </c>
      <c r="J107" s="81" t="str">
        <f t="shared" si="2"/>
        <v>Não</v>
      </c>
      <c r="K107" s="83">
        <v>45035.0</v>
      </c>
      <c r="L107" s="22"/>
      <c r="M107" s="22" t="s">
        <v>50</v>
      </c>
      <c r="N107" s="84">
        <v>0.007</v>
      </c>
      <c r="O107" s="81" t="s">
        <v>24</v>
      </c>
      <c r="P107" s="85">
        <v>0.0</v>
      </c>
      <c r="Q107" s="46"/>
      <c r="R107" s="46"/>
      <c r="S107" s="46"/>
      <c r="T107" s="22" t="s">
        <v>215</v>
      </c>
      <c r="U107" s="86" t="s">
        <v>571</v>
      </c>
      <c r="V107" s="9" t="s">
        <v>298</v>
      </c>
      <c r="W107" s="87" t="str">
        <f t="shared" si="3"/>
        <v>Ativo</v>
      </c>
      <c r="X107" s="22"/>
      <c r="Y107" s="88" t="s">
        <v>144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37</v>
      </c>
      <c r="B108" s="80" t="s">
        <v>572</v>
      </c>
      <c r="C108" s="20" t="s">
        <v>573</v>
      </c>
      <c r="D108" s="81" t="s">
        <v>18</v>
      </c>
      <c r="E108" s="22" t="s">
        <v>29</v>
      </c>
      <c r="F108" s="81" t="s">
        <v>92</v>
      </c>
      <c r="G108" s="81" t="str">
        <f t="shared" si="1"/>
        <v>Augusto</v>
      </c>
      <c r="H108" s="82" t="s">
        <v>214</v>
      </c>
      <c r="I108" s="82" t="s">
        <v>24</v>
      </c>
      <c r="J108" s="81" t="str">
        <f t="shared" si="2"/>
        <v>Não</v>
      </c>
      <c r="K108" s="83">
        <v>45099.0</v>
      </c>
      <c r="L108" s="98"/>
      <c r="M108" s="22" t="s">
        <v>223</v>
      </c>
      <c r="N108" s="84">
        <v>0.0</v>
      </c>
      <c r="O108" s="81" t="s">
        <v>24</v>
      </c>
      <c r="P108" s="85">
        <v>0.0</v>
      </c>
      <c r="Q108" s="102"/>
      <c r="R108" s="46"/>
      <c r="S108" s="46"/>
      <c r="T108" s="22" t="s">
        <v>215</v>
      </c>
      <c r="U108" s="86" t="s">
        <v>574</v>
      </c>
      <c r="V108" s="9" t="s">
        <v>298</v>
      </c>
      <c r="W108" s="87" t="str">
        <f t="shared" si="3"/>
        <v>Ativo</v>
      </c>
      <c r="X108" s="22"/>
      <c r="Y108" s="88" t="s">
        <v>144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>
      <c r="A109" s="57" t="s">
        <v>37</v>
      </c>
      <c r="B109" s="97" t="s">
        <v>575</v>
      </c>
      <c r="C109" s="20" t="s">
        <v>576</v>
      </c>
      <c r="D109" s="81" t="s">
        <v>18</v>
      </c>
      <c r="E109" s="22" t="s">
        <v>19</v>
      </c>
      <c r="F109" s="81" t="s">
        <v>52</v>
      </c>
      <c r="G109" s="81" t="str">
        <f t="shared" si="1"/>
        <v>Augusto</v>
      </c>
      <c r="H109" s="82" t="s">
        <v>214</v>
      </c>
      <c r="I109" s="82" t="s">
        <v>24</v>
      </c>
      <c r="J109" s="81" t="str">
        <f t="shared" si="2"/>
        <v>Não</v>
      </c>
      <c r="K109" s="83">
        <v>44916.0</v>
      </c>
      <c r="L109" s="22"/>
      <c r="M109" s="22" t="s">
        <v>85</v>
      </c>
      <c r="N109" s="84">
        <v>0.012</v>
      </c>
      <c r="O109" s="81" t="s">
        <v>24</v>
      </c>
      <c r="P109" s="85">
        <v>0.0</v>
      </c>
      <c r="Q109" s="46"/>
      <c r="R109" s="46"/>
      <c r="S109" s="46"/>
      <c r="T109" s="22" t="s">
        <v>215</v>
      </c>
      <c r="U109" s="86" t="s">
        <v>577</v>
      </c>
      <c r="V109" s="9" t="s">
        <v>29</v>
      </c>
      <c r="W109" s="87" t="str">
        <f t="shared" si="3"/>
        <v>Ativo</v>
      </c>
      <c r="X109" s="22"/>
      <c r="Y109" s="88" t="s">
        <v>220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37</v>
      </c>
      <c r="B110" s="80" t="s">
        <v>578</v>
      </c>
      <c r="C110" s="20" t="s">
        <v>579</v>
      </c>
      <c r="D110" s="81" t="s">
        <v>18</v>
      </c>
      <c r="E110" s="22" t="s">
        <v>29</v>
      </c>
      <c r="F110" s="81" t="s">
        <v>234</v>
      </c>
      <c r="G110" s="81" t="str">
        <f t="shared" si="1"/>
        <v>Augusto</v>
      </c>
      <c r="H110" s="82" t="s">
        <v>214</v>
      </c>
      <c r="I110" s="82" t="s">
        <v>24</v>
      </c>
      <c r="J110" s="81" t="str">
        <f t="shared" si="2"/>
        <v>Não</v>
      </c>
      <c r="K110" s="83">
        <v>44993.0</v>
      </c>
      <c r="L110" s="22"/>
      <c r="M110" s="22" t="s">
        <v>50</v>
      </c>
      <c r="N110" s="84">
        <v>0.012</v>
      </c>
      <c r="O110" s="81" t="s">
        <v>24</v>
      </c>
      <c r="P110" s="85">
        <v>0.0</v>
      </c>
      <c r="Q110" s="96"/>
      <c r="R110" s="46"/>
      <c r="S110" s="46"/>
      <c r="T110" s="22" t="s">
        <v>215</v>
      </c>
      <c r="U110" s="86" t="s">
        <v>580</v>
      </c>
      <c r="V110" s="9" t="s">
        <v>29</v>
      </c>
      <c r="W110" s="87" t="str">
        <f t="shared" si="3"/>
        <v>Ativo</v>
      </c>
      <c r="X110" s="22"/>
      <c r="Y110" s="88" t="s">
        <v>220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37</v>
      </c>
      <c r="B111" s="80" t="s">
        <v>581</v>
      </c>
      <c r="C111" s="20" t="s">
        <v>582</v>
      </c>
      <c r="D111" s="81" t="s">
        <v>18</v>
      </c>
      <c r="E111" s="22" t="s">
        <v>62</v>
      </c>
      <c r="F111" s="81" t="s">
        <v>63</v>
      </c>
      <c r="G111" s="81" t="str">
        <f t="shared" si="1"/>
        <v>Breno</v>
      </c>
      <c r="H111" s="82" t="s">
        <v>214</v>
      </c>
      <c r="I111" s="82" t="s">
        <v>24</v>
      </c>
      <c r="J111" s="81" t="str">
        <f t="shared" si="2"/>
        <v>Não</v>
      </c>
      <c r="K111" s="83">
        <v>45166.0</v>
      </c>
      <c r="L111" s="98"/>
      <c r="M111" s="22" t="s">
        <v>77</v>
      </c>
      <c r="N111" s="84">
        <v>0.015</v>
      </c>
      <c r="O111" s="81" t="s">
        <v>86</v>
      </c>
      <c r="P111" s="85">
        <v>0.1</v>
      </c>
      <c r="Q111" s="46"/>
      <c r="R111" s="46"/>
      <c r="S111" s="96" t="s">
        <v>583</v>
      </c>
      <c r="T111" s="22" t="s">
        <v>215</v>
      </c>
      <c r="U111" s="86" t="s">
        <v>584</v>
      </c>
      <c r="V111" s="9" t="s">
        <v>269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37</v>
      </c>
      <c r="B112" s="80" t="s">
        <v>585</v>
      </c>
      <c r="C112" s="20" t="s">
        <v>586</v>
      </c>
      <c r="D112" s="81" t="s">
        <v>18</v>
      </c>
      <c r="E112" s="22" t="s">
        <v>62</v>
      </c>
      <c r="F112" s="81" t="s">
        <v>63</v>
      </c>
      <c r="G112" s="81" t="str">
        <f t="shared" si="1"/>
        <v>Augusto</v>
      </c>
      <c r="H112" s="82" t="s">
        <v>214</v>
      </c>
      <c r="I112" s="82" t="s">
        <v>24</v>
      </c>
      <c r="J112" s="81" t="str">
        <f t="shared" si="2"/>
        <v>Não</v>
      </c>
      <c r="K112" s="83">
        <v>45140.0</v>
      </c>
      <c r="L112" s="98"/>
      <c r="M112" s="22" t="s">
        <v>59</v>
      </c>
      <c r="N112" s="84">
        <v>0.025</v>
      </c>
      <c r="O112" s="81" t="s">
        <v>142</v>
      </c>
      <c r="P112" s="85">
        <v>0.2</v>
      </c>
      <c r="Q112" s="46"/>
      <c r="R112" s="46"/>
      <c r="S112" s="46"/>
      <c r="T112" s="22" t="s">
        <v>215</v>
      </c>
      <c r="U112" s="86" t="s">
        <v>587</v>
      </c>
      <c r="V112" s="9" t="s">
        <v>269</v>
      </c>
      <c r="W112" s="87" t="str">
        <f t="shared" si="3"/>
        <v>Ativo</v>
      </c>
      <c r="X112" s="22"/>
      <c r="Y112" s="88" t="s">
        <v>144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37</v>
      </c>
      <c r="B113" s="80" t="s">
        <v>585</v>
      </c>
      <c r="C113" s="20" t="s">
        <v>588</v>
      </c>
      <c r="D113" s="81" t="s">
        <v>18</v>
      </c>
      <c r="E113" s="22" t="s">
        <v>62</v>
      </c>
      <c r="F113" s="81" t="s">
        <v>63</v>
      </c>
      <c r="G113" s="81" t="str">
        <f t="shared" si="1"/>
        <v>Augusto</v>
      </c>
      <c r="H113" s="82" t="s">
        <v>214</v>
      </c>
      <c r="I113" s="82" t="s">
        <v>24</v>
      </c>
      <c r="J113" s="81" t="str">
        <f t="shared" si="2"/>
        <v>Não</v>
      </c>
      <c r="K113" s="83">
        <v>45141.0</v>
      </c>
      <c r="L113" s="98"/>
      <c r="M113" s="22" t="s">
        <v>50</v>
      </c>
      <c r="N113" s="84">
        <v>0.012</v>
      </c>
      <c r="O113" s="81" t="s">
        <v>24</v>
      </c>
      <c r="P113" s="85">
        <v>0.0</v>
      </c>
      <c r="Q113" s="102"/>
      <c r="R113" s="102"/>
      <c r="S113" s="46"/>
      <c r="T113" s="22" t="s">
        <v>215</v>
      </c>
      <c r="U113" s="86" t="s">
        <v>587</v>
      </c>
      <c r="V113" s="9" t="s">
        <v>269</v>
      </c>
      <c r="W113" s="87" t="str">
        <f t="shared" si="3"/>
        <v>Ativo</v>
      </c>
      <c r="X113" s="22"/>
      <c r="Y113" s="88" t="s">
        <v>144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37</v>
      </c>
      <c r="B114" s="80" t="s">
        <v>589</v>
      </c>
      <c r="C114" s="20" t="s">
        <v>590</v>
      </c>
      <c r="D114" s="81" t="s">
        <v>18</v>
      </c>
      <c r="E114" s="22" t="s">
        <v>29</v>
      </c>
      <c r="F114" s="81" t="s">
        <v>234</v>
      </c>
      <c r="G114" s="81" t="str">
        <f t="shared" si="1"/>
        <v>Augusto</v>
      </c>
      <c r="H114" s="82" t="s">
        <v>252</v>
      </c>
      <c r="I114" s="87" t="s">
        <v>272</v>
      </c>
      <c r="J114" s="81" t="str">
        <f t="shared" si="2"/>
        <v>Não</v>
      </c>
      <c r="K114" s="83">
        <v>45264.0</v>
      </c>
      <c r="L114" s="98"/>
      <c r="M114" s="28" t="s">
        <v>158</v>
      </c>
      <c r="N114" s="84">
        <v>0.007</v>
      </c>
      <c r="O114" s="81" t="s">
        <v>24</v>
      </c>
      <c r="P114" s="85">
        <v>0.0</v>
      </c>
      <c r="Q114" s="102"/>
      <c r="R114" s="102"/>
      <c r="S114" s="46"/>
      <c r="T114" s="22" t="s">
        <v>215</v>
      </c>
      <c r="U114" s="86" t="s">
        <v>591</v>
      </c>
      <c r="V114" s="9" t="s">
        <v>29</v>
      </c>
      <c r="W114" s="87" t="str">
        <f t="shared" si="3"/>
        <v>Ativo</v>
      </c>
      <c r="X114" s="22"/>
      <c r="Y114" s="88" t="s">
        <v>220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37</v>
      </c>
      <c r="B115" s="37" t="s">
        <v>592</v>
      </c>
      <c r="C115" s="34" t="s">
        <v>593</v>
      </c>
      <c r="D115" s="81" t="s">
        <v>67</v>
      </c>
      <c r="E115" s="22" t="s">
        <v>29</v>
      </c>
      <c r="F115" s="81" t="s">
        <v>30</v>
      </c>
      <c r="G115" s="81" t="str">
        <f t="shared" si="1"/>
        <v>Augusto</v>
      </c>
      <c r="H115" s="82" t="s">
        <v>214</v>
      </c>
      <c r="I115" s="82" t="s">
        <v>24</v>
      </c>
      <c r="J115" s="81" t="str">
        <f t="shared" si="2"/>
        <v>Não</v>
      </c>
      <c r="K115" s="83">
        <v>45189.0</v>
      </c>
      <c r="L115" s="98"/>
      <c r="M115" s="22" t="s">
        <v>85</v>
      </c>
      <c r="N115" s="84">
        <v>0.012</v>
      </c>
      <c r="O115" s="81" t="s">
        <v>86</v>
      </c>
      <c r="P115" s="85">
        <v>0.1</v>
      </c>
      <c r="Q115" s="102"/>
      <c r="R115" s="102"/>
      <c r="S115" s="46"/>
      <c r="T115" s="22" t="s">
        <v>215</v>
      </c>
      <c r="U115" s="86" t="s">
        <v>594</v>
      </c>
      <c r="V115" s="9" t="s">
        <v>29</v>
      </c>
      <c r="W115" s="87" t="str">
        <f t="shared" si="3"/>
        <v>Ativo</v>
      </c>
      <c r="X115" s="22"/>
      <c r="Y115" s="88" t="s">
        <v>220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37</v>
      </c>
      <c r="B116" s="80" t="s">
        <v>595</v>
      </c>
      <c r="C116" s="20" t="s">
        <v>596</v>
      </c>
      <c r="D116" s="81" t="s">
        <v>18</v>
      </c>
      <c r="E116" s="22" t="s">
        <v>298</v>
      </c>
      <c r="F116" s="81" t="s">
        <v>597</v>
      </c>
      <c r="G116" s="81" t="str">
        <f t="shared" si="1"/>
        <v>Augusto</v>
      </c>
      <c r="H116" s="82" t="s">
        <v>214</v>
      </c>
      <c r="I116" s="82" t="s">
        <v>24</v>
      </c>
      <c r="J116" s="81" t="str">
        <f t="shared" si="2"/>
        <v>Não</v>
      </c>
      <c r="K116" s="83">
        <v>44952.0</v>
      </c>
      <c r="L116" s="22"/>
      <c r="M116" s="22" t="s">
        <v>77</v>
      </c>
      <c r="N116" s="84">
        <v>0.015</v>
      </c>
      <c r="O116" s="81" t="s">
        <v>86</v>
      </c>
      <c r="P116" s="85">
        <v>0.1</v>
      </c>
      <c r="Q116" s="46"/>
      <c r="R116" s="46"/>
      <c r="S116" s="46"/>
      <c r="T116" s="22" t="s">
        <v>215</v>
      </c>
      <c r="U116" s="86" t="s">
        <v>598</v>
      </c>
      <c r="V116" s="9" t="s">
        <v>298</v>
      </c>
      <c r="W116" s="87" t="str">
        <f t="shared" si="3"/>
        <v>Ativo</v>
      </c>
      <c r="X116" s="22"/>
      <c r="Y116" s="88" t="s">
        <v>220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37</v>
      </c>
      <c r="B117" s="80" t="s">
        <v>599</v>
      </c>
      <c r="C117" s="20" t="s">
        <v>600</v>
      </c>
      <c r="D117" s="81" t="s">
        <v>18</v>
      </c>
      <c r="E117" s="22" t="s">
        <v>19</v>
      </c>
      <c r="F117" s="81" t="s">
        <v>55</v>
      </c>
      <c r="G117" s="81" t="str">
        <f t="shared" si="1"/>
        <v>Augusto</v>
      </c>
      <c r="H117" s="82" t="s">
        <v>214</v>
      </c>
      <c r="I117" s="82" t="s">
        <v>24</v>
      </c>
      <c r="J117" s="81" t="str">
        <f t="shared" si="2"/>
        <v>Não</v>
      </c>
      <c r="K117" s="83">
        <v>44951.0</v>
      </c>
      <c r="L117" s="22"/>
      <c r="M117" s="22" t="s">
        <v>50</v>
      </c>
      <c r="N117" s="84">
        <v>0.01</v>
      </c>
      <c r="O117" s="81" t="s">
        <v>24</v>
      </c>
      <c r="P117" s="85">
        <v>0.0</v>
      </c>
      <c r="Q117" s="46"/>
      <c r="R117" s="46"/>
      <c r="S117" s="46"/>
      <c r="T117" s="22" t="s">
        <v>215</v>
      </c>
      <c r="U117" s="86" t="s">
        <v>601</v>
      </c>
      <c r="V117" s="9" t="s">
        <v>549</v>
      </c>
      <c r="W117" s="87" t="str">
        <f t="shared" si="3"/>
        <v>Ativo</v>
      </c>
      <c r="X117" s="22"/>
      <c r="Y117" s="88" t="s">
        <v>220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37</v>
      </c>
      <c r="B118" s="80" t="s">
        <v>602</v>
      </c>
      <c r="C118" s="20" t="s">
        <v>603</v>
      </c>
      <c r="D118" s="81" t="s">
        <v>18</v>
      </c>
      <c r="E118" s="22" t="s">
        <v>62</v>
      </c>
      <c r="F118" s="81" t="s">
        <v>74</v>
      </c>
      <c r="G118" s="81" t="str">
        <f t="shared" si="1"/>
        <v>Augusto</v>
      </c>
      <c r="H118" s="82" t="s">
        <v>282</v>
      </c>
      <c r="I118" s="82" t="s">
        <v>24</v>
      </c>
      <c r="J118" s="81" t="str">
        <f t="shared" si="2"/>
        <v>Não</v>
      </c>
      <c r="K118" s="83">
        <v>45092.0</v>
      </c>
      <c r="L118" s="101">
        <v>45152.0</v>
      </c>
      <c r="M118" s="22" t="s">
        <v>85</v>
      </c>
      <c r="N118" s="84">
        <v>0.012</v>
      </c>
      <c r="O118" s="81" t="s">
        <v>24</v>
      </c>
      <c r="P118" s="85">
        <v>0.0</v>
      </c>
      <c r="Q118" s="46"/>
      <c r="R118" s="46"/>
      <c r="S118" s="46"/>
      <c r="T118" s="22" t="s">
        <v>215</v>
      </c>
      <c r="U118" s="86" t="s">
        <v>604</v>
      </c>
      <c r="V118" s="9" t="s">
        <v>269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37</v>
      </c>
      <c r="B119" s="134" t="s">
        <v>605</v>
      </c>
      <c r="C119" s="20" t="s">
        <v>606</v>
      </c>
      <c r="D119" s="81" t="s">
        <v>18</v>
      </c>
      <c r="E119" s="22" t="s">
        <v>62</v>
      </c>
      <c r="F119" s="81" t="s">
        <v>74</v>
      </c>
      <c r="G119" s="81" t="str">
        <f t="shared" si="1"/>
        <v>Augusto</v>
      </c>
      <c r="H119" s="82" t="s">
        <v>214</v>
      </c>
      <c r="I119" s="82" t="s">
        <v>24</v>
      </c>
      <c r="J119" s="81" t="str">
        <f t="shared" si="2"/>
        <v>Não</v>
      </c>
      <c r="K119" s="83">
        <v>45135.0</v>
      </c>
      <c r="L119" s="22"/>
      <c r="M119" s="22" t="s">
        <v>77</v>
      </c>
      <c r="N119" s="84">
        <v>0.015</v>
      </c>
      <c r="O119" s="81" t="s">
        <v>86</v>
      </c>
      <c r="P119" s="85">
        <v>0.1</v>
      </c>
      <c r="Q119" s="122"/>
      <c r="R119" s="46"/>
      <c r="S119" s="96" t="s">
        <v>607</v>
      </c>
      <c r="T119" s="22" t="s">
        <v>215</v>
      </c>
      <c r="U119" s="86" t="s">
        <v>604</v>
      </c>
      <c r="V119" s="9" t="s">
        <v>269</v>
      </c>
      <c r="W119" s="87" t="str">
        <f t="shared" si="3"/>
        <v>Ativo</v>
      </c>
      <c r="X119" s="22"/>
      <c r="Y119" s="88" t="s">
        <v>144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37</v>
      </c>
      <c r="B120" s="80" t="s">
        <v>608</v>
      </c>
      <c r="C120" s="20" t="s">
        <v>609</v>
      </c>
      <c r="D120" s="81" t="s">
        <v>18</v>
      </c>
      <c r="E120" s="22" t="s">
        <v>62</v>
      </c>
      <c r="F120" s="81" t="s">
        <v>63</v>
      </c>
      <c r="G120" s="81" t="str">
        <f t="shared" si="1"/>
        <v>Augusto</v>
      </c>
      <c r="H120" s="82" t="s">
        <v>214</v>
      </c>
      <c r="I120" s="82" t="s">
        <v>24</v>
      </c>
      <c r="J120" s="81" t="str">
        <f t="shared" si="2"/>
        <v>Não</v>
      </c>
      <c r="K120" s="83">
        <v>45132.0</v>
      </c>
      <c r="L120" s="98"/>
      <c r="M120" s="24" t="s">
        <v>77</v>
      </c>
      <c r="N120" s="84">
        <v>0.015</v>
      </c>
      <c r="O120" s="81" t="s">
        <v>86</v>
      </c>
      <c r="P120" s="85">
        <v>0.1</v>
      </c>
      <c r="Q120" s="102"/>
      <c r="R120" s="102"/>
      <c r="S120" s="102"/>
      <c r="T120" s="22" t="s">
        <v>215</v>
      </c>
      <c r="U120" s="86" t="s">
        <v>610</v>
      </c>
      <c r="V120" s="9" t="s">
        <v>269</v>
      </c>
      <c r="W120" s="87" t="str">
        <f t="shared" si="3"/>
        <v>Ativo</v>
      </c>
      <c r="X120" s="22"/>
      <c r="Y120" s="88" t="s">
        <v>144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37</v>
      </c>
      <c r="B121" s="133" t="s">
        <v>611</v>
      </c>
      <c r="C121" s="20" t="s">
        <v>612</v>
      </c>
      <c r="D121" s="81" t="s">
        <v>18</v>
      </c>
      <c r="E121" s="22" t="s">
        <v>62</v>
      </c>
      <c r="F121" s="81" t="s">
        <v>63</v>
      </c>
      <c r="G121" s="81" t="str">
        <f t="shared" si="1"/>
        <v>Augusto</v>
      </c>
      <c r="H121" s="82" t="s">
        <v>282</v>
      </c>
      <c r="I121" s="82" t="s">
        <v>272</v>
      </c>
      <c r="J121" s="81" t="str">
        <f t="shared" si="2"/>
        <v>Sim</v>
      </c>
      <c r="K121" s="83">
        <v>45034.0</v>
      </c>
      <c r="L121" s="135">
        <v>45274.0</v>
      </c>
      <c r="M121" s="22" t="s">
        <v>50</v>
      </c>
      <c r="N121" s="84">
        <v>0.012</v>
      </c>
      <c r="O121" s="81" t="s">
        <v>24</v>
      </c>
      <c r="P121" s="85">
        <v>0.0</v>
      </c>
      <c r="Q121" s="46" t="s">
        <v>330</v>
      </c>
      <c r="R121" s="102"/>
      <c r="S121" s="136"/>
      <c r="T121" s="22" t="s">
        <v>215</v>
      </c>
      <c r="U121" s="86" t="s">
        <v>610</v>
      </c>
      <c r="V121" s="9" t="s">
        <v>269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37</v>
      </c>
      <c r="B122" s="97" t="s">
        <v>613</v>
      </c>
      <c r="C122" s="20" t="s">
        <v>614</v>
      </c>
      <c r="D122" s="81" t="s">
        <v>18</v>
      </c>
      <c r="E122" s="22" t="s">
        <v>19</v>
      </c>
      <c r="F122" s="81" t="s">
        <v>20</v>
      </c>
      <c r="G122" s="81" t="str">
        <f t="shared" si="1"/>
        <v>Augusto</v>
      </c>
      <c r="H122" s="87" t="s">
        <v>214</v>
      </c>
      <c r="I122" s="87" t="s">
        <v>24</v>
      </c>
      <c r="J122" s="81" t="str">
        <f t="shared" si="2"/>
        <v>Não</v>
      </c>
      <c r="K122" s="83">
        <v>44994.0</v>
      </c>
      <c r="L122" s="22"/>
      <c r="M122" s="137" t="s">
        <v>50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615</v>
      </c>
      <c r="T122" s="22" t="s">
        <v>215</v>
      </c>
      <c r="U122" s="86" t="s">
        <v>616</v>
      </c>
      <c r="V122" s="9" t="s">
        <v>19</v>
      </c>
      <c r="W122" s="87" t="str">
        <f t="shared" si="3"/>
        <v>Ativo</v>
      </c>
      <c r="X122" s="22"/>
      <c r="Y122" s="88" t="s">
        <v>220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37</v>
      </c>
      <c r="B123" s="80" t="s">
        <v>617</v>
      </c>
      <c r="C123" s="20" t="s">
        <v>618</v>
      </c>
      <c r="D123" s="81" t="s">
        <v>18</v>
      </c>
      <c r="E123" s="22" t="s">
        <v>19</v>
      </c>
      <c r="F123" s="81" t="s">
        <v>52</v>
      </c>
      <c r="G123" s="81" t="str">
        <f t="shared" si="1"/>
        <v>Augusto</v>
      </c>
      <c r="H123" s="87" t="s">
        <v>239</v>
      </c>
      <c r="I123" s="87" t="s">
        <v>253</v>
      </c>
      <c r="J123" s="81" t="str">
        <f t="shared" si="2"/>
        <v>Não</v>
      </c>
      <c r="K123" s="83">
        <v>45100.0</v>
      </c>
      <c r="L123" s="98"/>
      <c r="M123" s="22" t="s">
        <v>50</v>
      </c>
      <c r="N123" s="84">
        <v>0.012</v>
      </c>
      <c r="O123" s="81" t="s">
        <v>24</v>
      </c>
      <c r="P123" s="85">
        <v>0.0</v>
      </c>
      <c r="Q123" s="102"/>
      <c r="R123" s="102"/>
      <c r="S123" s="102"/>
      <c r="T123" s="22" t="s">
        <v>296</v>
      </c>
      <c r="U123" s="86" t="s">
        <v>619</v>
      </c>
      <c r="V123" s="9" t="s">
        <v>29</v>
      </c>
      <c r="W123" s="87" t="str">
        <f t="shared" si="3"/>
        <v>Ativo</v>
      </c>
      <c r="X123" s="22"/>
      <c r="Y123" s="88" t="s">
        <v>220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37</v>
      </c>
      <c r="B124" s="80" t="s">
        <v>617</v>
      </c>
      <c r="C124" s="20" t="s">
        <v>620</v>
      </c>
      <c r="D124" s="81" t="s">
        <v>18</v>
      </c>
      <c r="E124" s="22" t="s">
        <v>19</v>
      </c>
      <c r="F124" s="81" t="s">
        <v>52</v>
      </c>
      <c r="G124" s="81" t="str">
        <f t="shared" si="1"/>
        <v>Augusto</v>
      </c>
      <c r="H124" s="87" t="s">
        <v>239</v>
      </c>
      <c r="I124" s="82" t="s">
        <v>272</v>
      </c>
      <c r="J124" s="81" t="str">
        <f t="shared" si="2"/>
        <v>Não</v>
      </c>
      <c r="K124" s="83">
        <v>45166.0</v>
      </c>
      <c r="L124" s="98"/>
      <c r="M124" s="22" t="s">
        <v>50</v>
      </c>
      <c r="N124" s="84">
        <v>0.012</v>
      </c>
      <c r="O124" s="81" t="s">
        <v>24</v>
      </c>
      <c r="P124" s="85">
        <v>0.0</v>
      </c>
      <c r="Q124" s="102"/>
      <c r="R124" s="102"/>
      <c r="S124" s="102"/>
      <c r="T124" s="22" t="s">
        <v>296</v>
      </c>
      <c r="U124" s="86" t="s">
        <v>619</v>
      </c>
      <c r="V124" s="9" t="s">
        <v>29</v>
      </c>
      <c r="W124" s="87" t="str">
        <f t="shared" si="3"/>
        <v>Ativo</v>
      </c>
      <c r="X124" s="22"/>
      <c r="Y124" s="88" t="s">
        <v>220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37</v>
      </c>
      <c r="B125" s="80" t="s">
        <v>621</v>
      </c>
      <c r="C125" s="20" t="s">
        <v>622</v>
      </c>
      <c r="D125" s="81" t="s">
        <v>18</v>
      </c>
      <c r="E125" s="22" t="s">
        <v>62</v>
      </c>
      <c r="F125" s="81" t="s">
        <v>74</v>
      </c>
      <c r="G125" s="81" t="str">
        <f t="shared" si="1"/>
        <v>Breno</v>
      </c>
      <c r="H125" s="87" t="s">
        <v>214</v>
      </c>
      <c r="I125" s="82" t="s">
        <v>24</v>
      </c>
      <c r="J125" s="81" t="str">
        <f t="shared" si="2"/>
        <v>Não</v>
      </c>
      <c r="K125" s="83">
        <v>45149.0</v>
      </c>
      <c r="L125" s="98"/>
      <c r="M125" s="137" t="s">
        <v>85</v>
      </c>
      <c r="N125" s="84">
        <v>0.012</v>
      </c>
      <c r="O125" s="9" t="s">
        <v>86</v>
      </c>
      <c r="P125" s="85">
        <v>0.1</v>
      </c>
      <c r="Q125" s="138"/>
      <c r="R125" s="102"/>
      <c r="S125" s="103" t="s">
        <v>623</v>
      </c>
      <c r="T125" s="22" t="s">
        <v>215</v>
      </c>
      <c r="U125" s="86" t="s">
        <v>624</v>
      </c>
      <c r="V125" s="9" t="s">
        <v>269</v>
      </c>
      <c r="W125" s="87" t="str">
        <f t="shared" si="3"/>
        <v>Ativo</v>
      </c>
      <c r="X125" s="22"/>
      <c r="Y125" s="88" t="s">
        <v>144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37</v>
      </c>
      <c r="B126" s="80" t="s">
        <v>625</v>
      </c>
      <c r="C126" s="20" t="s">
        <v>626</v>
      </c>
      <c r="D126" s="81" t="s">
        <v>18</v>
      </c>
      <c r="E126" s="22" t="s">
        <v>19</v>
      </c>
      <c r="F126" s="81" t="s">
        <v>20</v>
      </c>
      <c r="G126" s="81" t="str">
        <f t="shared" si="1"/>
        <v>Augusto</v>
      </c>
      <c r="H126" s="87" t="s">
        <v>282</v>
      </c>
      <c r="I126" s="82" t="s">
        <v>272</v>
      </c>
      <c r="J126" s="81" t="str">
        <f t="shared" si="2"/>
        <v>Não</v>
      </c>
      <c r="K126" s="83">
        <v>44951.0</v>
      </c>
      <c r="L126" s="130">
        <v>45308.0</v>
      </c>
      <c r="M126" s="22" t="s">
        <v>77</v>
      </c>
      <c r="N126" s="84">
        <v>0.015</v>
      </c>
      <c r="O126" s="81" t="s">
        <v>86</v>
      </c>
      <c r="P126" s="85">
        <v>0.1</v>
      </c>
      <c r="Q126" s="46"/>
      <c r="R126" s="46"/>
      <c r="S126" s="96" t="s">
        <v>627</v>
      </c>
      <c r="T126" s="22" t="s">
        <v>215</v>
      </c>
      <c r="U126" s="86" t="s">
        <v>628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37</v>
      </c>
      <c r="B127" s="80" t="s">
        <v>629</v>
      </c>
      <c r="C127" s="20" t="s">
        <v>630</v>
      </c>
      <c r="D127" s="81" t="s">
        <v>18</v>
      </c>
      <c r="E127" s="22" t="s">
        <v>19</v>
      </c>
      <c r="F127" s="81" t="s">
        <v>52</v>
      </c>
      <c r="G127" s="81" t="str">
        <f t="shared" si="1"/>
        <v>Augusto</v>
      </c>
      <c r="H127" s="82" t="s">
        <v>214</v>
      </c>
      <c r="I127" s="82" t="s">
        <v>24</v>
      </c>
      <c r="J127" s="81" t="str">
        <f t="shared" si="2"/>
        <v>Não</v>
      </c>
      <c r="K127" s="83">
        <v>45135.0</v>
      </c>
      <c r="L127" s="98"/>
      <c r="M127" s="22" t="s">
        <v>46</v>
      </c>
      <c r="N127" s="84">
        <v>0.02</v>
      </c>
      <c r="O127" s="81" t="s">
        <v>86</v>
      </c>
      <c r="P127" s="85">
        <v>0.2</v>
      </c>
      <c r="Q127" s="46"/>
      <c r="R127" s="46"/>
      <c r="S127" s="46"/>
      <c r="T127" s="22" t="s">
        <v>215</v>
      </c>
      <c r="U127" s="86" t="s">
        <v>631</v>
      </c>
      <c r="V127" s="9" t="s">
        <v>243</v>
      </c>
      <c r="W127" s="87" t="str">
        <f t="shared" si="3"/>
        <v>Ativo</v>
      </c>
      <c r="X127" s="22"/>
      <c r="Y127" s="88" t="s">
        <v>220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37</v>
      </c>
      <c r="B128" s="80" t="s">
        <v>632</v>
      </c>
      <c r="C128" s="20" t="s">
        <v>633</v>
      </c>
      <c r="D128" s="81" t="s">
        <v>67</v>
      </c>
      <c r="E128" s="22" t="s">
        <v>29</v>
      </c>
      <c r="F128" s="81" t="s">
        <v>471</v>
      </c>
      <c r="G128" s="81" t="str">
        <f t="shared" si="1"/>
        <v>Breno</v>
      </c>
      <c r="H128" s="82" t="s">
        <v>214</v>
      </c>
      <c r="I128" s="82" t="s">
        <v>24</v>
      </c>
      <c r="J128" s="81" t="str">
        <f t="shared" si="2"/>
        <v>Não</v>
      </c>
      <c r="K128" s="83">
        <v>45125.0</v>
      </c>
      <c r="L128" s="98"/>
      <c r="M128" s="22" t="s">
        <v>158</v>
      </c>
      <c r="N128" s="84">
        <v>0.0085</v>
      </c>
      <c r="O128" s="81" t="s">
        <v>24</v>
      </c>
      <c r="P128" s="85">
        <v>0.0</v>
      </c>
      <c r="Q128" s="46"/>
      <c r="R128" s="46"/>
      <c r="S128" s="46"/>
      <c r="T128" s="22" t="s">
        <v>215</v>
      </c>
      <c r="U128" s="86" t="s">
        <v>634</v>
      </c>
      <c r="V128" s="9" t="s">
        <v>29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37</v>
      </c>
      <c r="B129" s="80" t="s">
        <v>635</v>
      </c>
      <c r="C129" s="20" t="s">
        <v>636</v>
      </c>
      <c r="D129" s="81" t="s">
        <v>67</v>
      </c>
      <c r="E129" s="22" t="s">
        <v>29</v>
      </c>
      <c r="F129" s="81" t="s">
        <v>30</v>
      </c>
      <c r="G129" s="81" t="str">
        <f t="shared" si="1"/>
        <v>Bruno</v>
      </c>
      <c r="H129" s="82" t="s">
        <v>214</v>
      </c>
      <c r="I129" s="82" t="s">
        <v>24</v>
      </c>
      <c r="J129" s="81" t="str">
        <f t="shared" si="2"/>
        <v>Não</v>
      </c>
      <c r="K129" s="83">
        <v>45091.0</v>
      </c>
      <c r="L129" s="22"/>
      <c r="M129" s="22" t="s">
        <v>637</v>
      </c>
      <c r="N129" s="84">
        <v>0.008</v>
      </c>
      <c r="O129" s="81" t="s">
        <v>24</v>
      </c>
      <c r="P129" s="85">
        <v>0.0</v>
      </c>
      <c r="Q129" s="46"/>
      <c r="R129" s="46"/>
      <c r="S129" s="46"/>
      <c r="T129" s="22" t="s">
        <v>215</v>
      </c>
      <c r="U129" s="86" t="s">
        <v>638</v>
      </c>
      <c r="V129" s="9" t="s">
        <v>29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37</v>
      </c>
      <c r="B130" s="80" t="s">
        <v>639</v>
      </c>
      <c r="C130" s="20" t="s">
        <v>640</v>
      </c>
      <c r="D130" s="81" t="s">
        <v>18</v>
      </c>
      <c r="E130" s="22" t="s">
        <v>19</v>
      </c>
      <c r="F130" s="81" t="s">
        <v>20</v>
      </c>
      <c r="G130" s="81" t="str">
        <f t="shared" si="1"/>
        <v>Bruno</v>
      </c>
      <c r="H130" s="82" t="s">
        <v>214</v>
      </c>
      <c r="I130" s="82" t="s">
        <v>24</v>
      </c>
      <c r="J130" s="81" t="str">
        <f t="shared" si="2"/>
        <v>Não</v>
      </c>
      <c r="K130" s="83">
        <v>45012.0</v>
      </c>
      <c r="L130" s="22"/>
      <c r="M130" s="22" t="s">
        <v>50</v>
      </c>
      <c r="N130" s="84">
        <v>0.012</v>
      </c>
      <c r="O130" s="81" t="s">
        <v>24</v>
      </c>
      <c r="P130" s="85">
        <v>0.0</v>
      </c>
      <c r="Q130" s="46"/>
      <c r="R130" s="46"/>
      <c r="S130" s="46"/>
      <c r="T130" s="22" t="s">
        <v>215</v>
      </c>
      <c r="U130" s="86" t="s">
        <v>14</v>
      </c>
      <c r="V130" s="9" t="s">
        <v>19</v>
      </c>
      <c r="W130" s="87" t="str">
        <f t="shared" si="3"/>
        <v>Ativo</v>
      </c>
      <c r="X130" s="22"/>
      <c r="Y130" s="88" t="s">
        <v>144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37</v>
      </c>
      <c r="B131" s="139" t="s">
        <v>15</v>
      </c>
      <c r="C131" s="119" t="s">
        <v>641</v>
      </c>
      <c r="D131" s="81" t="s">
        <v>18</v>
      </c>
      <c r="E131" s="22" t="s">
        <v>19</v>
      </c>
      <c r="F131" s="81" t="s">
        <v>20</v>
      </c>
      <c r="G131" s="81" t="str">
        <f t="shared" si="1"/>
        <v>Augusto</v>
      </c>
      <c r="H131" s="82" t="s">
        <v>214</v>
      </c>
      <c r="I131" s="82" t="s">
        <v>24</v>
      </c>
      <c r="J131" s="81" t="str">
        <f t="shared" si="2"/>
        <v>Não</v>
      </c>
      <c r="K131" s="83">
        <v>45210.0</v>
      </c>
      <c r="L131" s="22"/>
      <c r="M131" s="22" t="s">
        <v>278</v>
      </c>
      <c r="N131" s="84">
        <v>0.008</v>
      </c>
      <c r="O131" s="81" t="s">
        <v>279</v>
      </c>
      <c r="P131" s="85">
        <v>0.1</v>
      </c>
      <c r="Q131" s="46"/>
      <c r="R131" s="46"/>
      <c r="S131" s="46"/>
      <c r="T131" s="22" t="s">
        <v>215</v>
      </c>
      <c r="U131" s="86" t="s">
        <v>14</v>
      </c>
      <c r="V131" s="9" t="s">
        <v>19</v>
      </c>
      <c r="W131" s="87" t="str">
        <f t="shared" si="3"/>
        <v>Ativo</v>
      </c>
      <c r="X131" s="22"/>
      <c r="Y131" s="88" t="s">
        <v>144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37</v>
      </c>
      <c r="B132" s="80" t="s">
        <v>642</v>
      </c>
      <c r="C132" s="20" t="s">
        <v>643</v>
      </c>
      <c r="D132" s="81" t="s">
        <v>18</v>
      </c>
      <c r="E132" s="22" t="s">
        <v>29</v>
      </c>
      <c r="F132" s="81" t="s">
        <v>92</v>
      </c>
      <c r="G132" s="81" t="str">
        <f t="shared" si="1"/>
        <v>Augusto</v>
      </c>
      <c r="H132" s="87" t="s">
        <v>214</v>
      </c>
      <c r="I132" s="87" t="s">
        <v>24</v>
      </c>
      <c r="J132" s="81" t="str">
        <f t="shared" si="2"/>
        <v>Não</v>
      </c>
      <c r="K132" s="83">
        <v>45070.0</v>
      </c>
      <c r="L132" s="22"/>
      <c r="M132" s="86" t="s">
        <v>223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644</v>
      </c>
      <c r="T132" s="22" t="s">
        <v>215</v>
      </c>
      <c r="U132" s="86" t="s">
        <v>645</v>
      </c>
      <c r="V132" s="9" t="s">
        <v>29</v>
      </c>
      <c r="W132" s="87" t="str">
        <f t="shared" si="3"/>
        <v>Ativo</v>
      </c>
      <c r="X132" s="22"/>
      <c r="Y132" s="88" t="s">
        <v>220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37</v>
      </c>
      <c r="B133" s="97" t="s">
        <v>646</v>
      </c>
      <c r="C133" s="20" t="s">
        <v>647</v>
      </c>
      <c r="D133" s="81" t="s">
        <v>18</v>
      </c>
      <c r="E133" s="22" t="s">
        <v>19</v>
      </c>
      <c r="F133" s="81" t="s">
        <v>648</v>
      </c>
      <c r="G133" s="81" t="str">
        <f t="shared" si="1"/>
        <v>Augusto</v>
      </c>
      <c r="H133" s="82" t="s">
        <v>214</v>
      </c>
      <c r="I133" s="82" t="s">
        <v>24</v>
      </c>
      <c r="J133" s="81" t="str">
        <f t="shared" si="2"/>
        <v>Não</v>
      </c>
      <c r="K133" s="83">
        <v>45016.0</v>
      </c>
      <c r="L133" s="22"/>
      <c r="M133" s="22" t="s">
        <v>50</v>
      </c>
      <c r="N133" s="84">
        <v>0.012</v>
      </c>
      <c r="O133" s="81" t="s">
        <v>24</v>
      </c>
      <c r="P133" s="85">
        <v>0.0</v>
      </c>
      <c r="Q133" s="46"/>
      <c r="R133" s="46" t="s">
        <v>649</v>
      </c>
      <c r="S133" s="46"/>
      <c r="T133" s="22" t="s">
        <v>215</v>
      </c>
      <c r="U133" s="86" t="s">
        <v>650</v>
      </c>
      <c r="V133" s="9" t="s">
        <v>29</v>
      </c>
      <c r="W133" s="87" t="str">
        <f t="shared" si="3"/>
        <v>Ativo</v>
      </c>
      <c r="X133" s="22"/>
      <c r="Y133" s="88" t="s">
        <v>220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37</v>
      </c>
      <c r="B134" s="140" t="s">
        <v>651</v>
      </c>
      <c r="C134" s="20" t="s">
        <v>652</v>
      </c>
      <c r="D134" s="81" t="s">
        <v>18</v>
      </c>
      <c r="E134" s="22" t="s">
        <v>29</v>
      </c>
      <c r="F134" s="81" t="s">
        <v>234</v>
      </c>
      <c r="G134" s="81" t="str">
        <f t="shared" si="1"/>
        <v>Bruno</v>
      </c>
      <c r="H134" s="87" t="s">
        <v>214</v>
      </c>
      <c r="I134" s="87" t="s">
        <v>24</v>
      </c>
      <c r="J134" s="81" t="str">
        <f t="shared" si="2"/>
        <v>Não</v>
      </c>
      <c r="K134" s="83">
        <v>45117.0</v>
      </c>
      <c r="L134" s="22"/>
      <c r="M134" s="86" t="s">
        <v>50</v>
      </c>
      <c r="N134" s="94">
        <v>0.008</v>
      </c>
      <c r="O134" s="81" t="s">
        <v>24</v>
      </c>
      <c r="P134" s="85">
        <v>0.0</v>
      </c>
      <c r="Q134" s="46"/>
      <c r="R134" s="46"/>
      <c r="S134" s="46"/>
      <c r="T134" s="22" t="s">
        <v>215</v>
      </c>
      <c r="U134" s="86" t="s">
        <v>653</v>
      </c>
      <c r="V134" s="9" t="s">
        <v>19</v>
      </c>
      <c r="W134" s="87" t="str">
        <f t="shared" si="3"/>
        <v>Ativo</v>
      </c>
      <c r="X134" s="22"/>
      <c r="Y134" s="88" t="s">
        <v>220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37</v>
      </c>
      <c r="B135" s="91" t="s">
        <v>654</v>
      </c>
      <c r="C135" s="20" t="s">
        <v>655</v>
      </c>
      <c r="D135" s="81" t="s">
        <v>18</v>
      </c>
      <c r="E135" s="22" t="s">
        <v>62</v>
      </c>
      <c r="F135" s="81" t="s">
        <v>63</v>
      </c>
      <c r="G135" s="81" t="str">
        <f t="shared" si="1"/>
        <v>Augusto</v>
      </c>
      <c r="H135" s="82" t="s">
        <v>214</v>
      </c>
      <c r="I135" s="82" t="s">
        <v>24</v>
      </c>
      <c r="J135" s="81" t="str">
        <f t="shared" si="2"/>
        <v>Não</v>
      </c>
      <c r="K135" s="83">
        <v>45097.0</v>
      </c>
      <c r="L135" s="98"/>
      <c r="M135" s="86" t="s">
        <v>59</v>
      </c>
      <c r="N135" s="94">
        <v>0.025</v>
      </c>
      <c r="O135" s="9" t="s">
        <v>142</v>
      </c>
      <c r="P135" s="95">
        <v>0.2</v>
      </c>
      <c r="Q135" s="122"/>
      <c r="R135" s="46"/>
      <c r="S135" s="96" t="s">
        <v>656</v>
      </c>
      <c r="T135" s="22" t="s">
        <v>215</v>
      </c>
      <c r="U135" s="86" t="s">
        <v>657</v>
      </c>
      <c r="V135" s="9" t="s">
        <v>269</v>
      </c>
      <c r="W135" s="87" t="str">
        <f t="shared" si="3"/>
        <v>Ativo</v>
      </c>
      <c r="X135" s="22"/>
      <c r="Y135" s="88" t="s">
        <v>144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37</v>
      </c>
      <c r="B136" s="91" t="s">
        <v>654</v>
      </c>
      <c r="C136" s="20" t="s">
        <v>658</v>
      </c>
      <c r="D136" s="81" t="s">
        <v>18</v>
      </c>
      <c r="E136" s="22" t="s">
        <v>62</v>
      </c>
      <c r="F136" s="81" t="s">
        <v>63</v>
      </c>
      <c r="G136" s="81" t="str">
        <f t="shared" si="1"/>
        <v>Augusto</v>
      </c>
      <c r="H136" s="82" t="s">
        <v>214</v>
      </c>
      <c r="I136" s="82" t="s">
        <v>24</v>
      </c>
      <c r="J136" s="81" t="str">
        <f t="shared" si="2"/>
        <v>Não</v>
      </c>
      <c r="K136" s="83">
        <v>45098.0</v>
      </c>
      <c r="L136" s="98"/>
      <c r="M136" s="22" t="s">
        <v>50</v>
      </c>
      <c r="N136" s="84">
        <v>0.012</v>
      </c>
      <c r="O136" s="81" t="s">
        <v>24</v>
      </c>
      <c r="P136" s="85">
        <v>0.0</v>
      </c>
      <c r="Q136" s="46"/>
      <c r="R136" s="46"/>
      <c r="S136" s="96" t="s">
        <v>659</v>
      </c>
      <c r="T136" s="22" t="s">
        <v>215</v>
      </c>
      <c r="U136" s="86" t="s">
        <v>657</v>
      </c>
      <c r="V136" s="9" t="s">
        <v>269</v>
      </c>
      <c r="W136" s="87" t="str">
        <f t="shared" si="3"/>
        <v>Ativo</v>
      </c>
      <c r="X136" s="22"/>
      <c r="Y136" s="88" t="s">
        <v>144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37</v>
      </c>
      <c r="B137" s="97" t="s">
        <v>660</v>
      </c>
      <c r="C137" s="20" t="s">
        <v>661</v>
      </c>
      <c r="D137" s="81" t="s">
        <v>18</v>
      </c>
      <c r="E137" s="22" t="s">
        <v>62</v>
      </c>
      <c r="F137" s="81" t="s">
        <v>63</v>
      </c>
      <c r="G137" s="81" t="str">
        <f t="shared" si="1"/>
        <v>Augusto</v>
      </c>
      <c r="H137" s="82" t="s">
        <v>282</v>
      </c>
      <c r="I137" s="82" t="s">
        <v>24</v>
      </c>
      <c r="J137" s="81" t="str">
        <f t="shared" si="2"/>
        <v>Não</v>
      </c>
      <c r="K137" s="83">
        <v>45166.0</v>
      </c>
      <c r="L137" s="98">
        <v>45177.0</v>
      </c>
      <c r="M137" s="22" t="s">
        <v>278</v>
      </c>
      <c r="N137" s="84">
        <v>0.008</v>
      </c>
      <c r="O137" s="81" t="s">
        <v>279</v>
      </c>
      <c r="P137" s="85">
        <v>0.1</v>
      </c>
      <c r="Q137" s="46"/>
      <c r="R137" s="46"/>
      <c r="S137" s="46"/>
      <c r="T137" s="22" t="s">
        <v>215</v>
      </c>
      <c r="U137" s="86" t="s">
        <v>662</v>
      </c>
      <c r="V137" s="9" t="s">
        <v>269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37</v>
      </c>
      <c r="B138" s="97" t="s">
        <v>660</v>
      </c>
      <c r="C138" s="20" t="s">
        <v>663</v>
      </c>
      <c r="D138" s="81" t="s">
        <v>18</v>
      </c>
      <c r="E138" s="22" t="s">
        <v>62</v>
      </c>
      <c r="F138" s="81" t="s">
        <v>63</v>
      </c>
      <c r="G138" s="81" t="str">
        <f t="shared" si="1"/>
        <v>Augusto</v>
      </c>
      <c r="H138" s="82" t="s">
        <v>282</v>
      </c>
      <c r="I138" s="82" t="s">
        <v>24</v>
      </c>
      <c r="J138" s="81" t="str">
        <f t="shared" si="2"/>
        <v>Não</v>
      </c>
      <c r="K138" s="83">
        <v>45166.0</v>
      </c>
      <c r="L138" s="98">
        <v>45177.0</v>
      </c>
      <c r="M138" s="22" t="s">
        <v>50</v>
      </c>
      <c r="N138" s="84">
        <v>0.012</v>
      </c>
      <c r="O138" s="81" t="s">
        <v>24</v>
      </c>
      <c r="P138" s="85">
        <v>0.0</v>
      </c>
      <c r="Q138" s="46"/>
      <c r="R138" s="46"/>
      <c r="S138" s="46"/>
      <c r="T138" s="22" t="s">
        <v>215</v>
      </c>
      <c r="U138" s="86" t="s">
        <v>662</v>
      </c>
      <c r="V138" s="9" t="s">
        <v>269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37</v>
      </c>
      <c r="B139" s="91" t="s">
        <v>664</v>
      </c>
      <c r="C139" s="20" t="s">
        <v>665</v>
      </c>
      <c r="D139" s="22" t="s">
        <v>18</v>
      </c>
      <c r="E139" s="22" t="s">
        <v>62</v>
      </c>
      <c r="F139" s="22" t="s">
        <v>63</v>
      </c>
      <c r="G139" s="81" t="str">
        <f t="shared" si="1"/>
        <v>Breno</v>
      </c>
      <c r="H139" s="141" t="s">
        <v>214</v>
      </c>
      <c r="I139" s="82" t="s">
        <v>24</v>
      </c>
      <c r="J139" s="81" t="str">
        <f t="shared" si="2"/>
        <v>Não</v>
      </c>
      <c r="K139" s="98">
        <v>45170.0</v>
      </c>
      <c r="L139" s="22"/>
      <c r="M139" s="81" t="s">
        <v>85</v>
      </c>
      <c r="N139" s="84">
        <v>0.012</v>
      </c>
      <c r="O139" s="81" t="s">
        <v>86</v>
      </c>
      <c r="P139" s="85">
        <v>0.1</v>
      </c>
      <c r="Q139" s="142"/>
      <c r="R139" s="81"/>
      <c r="S139" s="96" t="s">
        <v>666</v>
      </c>
      <c r="T139" s="22" t="s">
        <v>215</v>
      </c>
      <c r="U139" s="86" t="s">
        <v>662</v>
      </c>
      <c r="V139" s="9" t="s">
        <v>269</v>
      </c>
      <c r="W139" s="87" t="str">
        <f t="shared" si="3"/>
        <v>Ativo</v>
      </c>
      <c r="X139" s="90"/>
      <c r="Y139" s="89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3"/>
      <c r="AK139" s="143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37</v>
      </c>
      <c r="B140" s="80" t="s">
        <v>667</v>
      </c>
      <c r="C140" s="20" t="s">
        <v>668</v>
      </c>
      <c r="D140" s="81" t="s">
        <v>18</v>
      </c>
      <c r="E140" s="22" t="s">
        <v>19</v>
      </c>
      <c r="F140" s="81" t="s">
        <v>20</v>
      </c>
      <c r="G140" s="81" t="str">
        <f t="shared" si="1"/>
        <v>Bruno</v>
      </c>
      <c r="H140" s="82" t="s">
        <v>239</v>
      </c>
      <c r="I140" s="87" t="s">
        <v>373</v>
      </c>
      <c r="J140" s="81" t="str">
        <f t="shared" si="2"/>
        <v>Sim</v>
      </c>
      <c r="K140" s="83">
        <v>45121.0</v>
      </c>
      <c r="L140" s="98"/>
      <c r="M140" s="22" t="s">
        <v>454</v>
      </c>
      <c r="N140" s="84">
        <v>0.008</v>
      </c>
      <c r="O140" s="81" t="s">
        <v>24</v>
      </c>
      <c r="P140" s="85">
        <v>0.0</v>
      </c>
      <c r="Q140" s="96" t="s">
        <v>669</v>
      </c>
      <c r="R140" s="99"/>
      <c r="S140" s="96" t="s">
        <v>670</v>
      </c>
      <c r="T140" s="22" t="s">
        <v>296</v>
      </c>
      <c r="U140" s="86" t="s">
        <v>671</v>
      </c>
      <c r="V140" s="9" t="s">
        <v>19</v>
      </c>
      <c r="W140" s="87" t="str">
        <f t="shared" si="3"/>
        <v>Ativo</v>
      </c>
      <c r="X140" s="22"/>
      <c r="Y140" s="88" t="s">
        <v>220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37</v>
      </c>
      <c r="B141" s="80" t="s">
        <v>672</v>
      </c>
      <c r="C141" s="20" t="s">
        <v>673</v>
      </c>
      <c r="D141" s="81" t="s">
        <v>67</v>
      </c>
      <c r="E141" s="22" t="s">
        <v>29</v>
      </c>
      <c r="F141" s="81" t="s">
        <v>30</v>
      </c>
      <c r="G141" s="81" t="str">
        <f t="shared" si="1"/>
        <v>Bruno</v>
      </c>
      <c r="H141" s="82" t="s">
        <v>214</v>
      </c>
      <c r="I141" s="82" t="s">
        <v>24</v>
      </c>
      <c r="J141" s="81" t="str">
        <f t="shared" si="2"/>
        <v>Sim</v>
      </c>
      <c r="K141" s="83">
        <v>45166.0</v>
      </c>
      <c r="L141" s="22"/>
      <c r="M141" s="22" t="s">
        <v>77</v>
      </c>
      <c r="N141" s="84">
        <v>0.01</v>
      </c>
      <c r="O141" s="81" t="s">
        <v>86</v>
      </c>
      <c r="P141" s="85">
        <v>0.1</v>
      </c>
      <c r="Q141" s="46" t="s">
        <v>674</v>
      </c>
      <c r="R141" s="46"/>
      <c r="S141" s="46"/>
      <c r="T141" s="22" t="s">
        <v>215</v>
      </c>
      <c r="U141" s="86" t="s">
        <v>675</v>
      </c>
      <c r="V141" s="9" t="s">
        <v>29</v>
      </c>
      <c r="W141" s="87" t="str">
        <f t="shared" si="3"/>
        <v>Ativo</v>
      </c>
      <c r="X141" s="22"/>
      <c r="Y141" s="88" t="s">
        <v>144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37</v>
      </c>
      <c r="B142" s="144" t="s">
        <v>676</v>
      </c>
      <c r="C142" s="53" t="s">
        <v>677</v>
      </c>
      <c r="D142" s="81" t="s">
        <v>67</v>
      </c>
      <c r="E142" s="22" t="s">
        <v>29</v>
      </c>
      <c r="F142" s="81" t="s">
        <v>471</v>
      </c>
      <c r="G142" s="81" t="str">
        <f t="shared" si="1"/>
        <v>Bruno</v>
      </c>
      <c r="H142" s="82" t="s">
        <v>214</v>
      </c>
      <c r="I142" s="82" t="s">
        <v>24</v>
      </c>
      <c r="J142" s="81" t="str">
        <f t="shared" si="2"/>
        <v>Sim</v>
      </c>
      <c r="K142" s="83">
        <v>45175.0</v>
      </c>
      <c r="L142" s="98"/>
      <c r="M142" s="22" t="s">
        <v>50</v>
      </c>
      <c r="N142" s="84">
        <v>0.0085</v>
      </c>
      <c r="O142" s="81" t="s">
        <v>24</v>
      </c>
      <c r="P142" s="85">
        <v>0.0</v>
      </c>
      <c r="Q142" s="96" t="s">
        <v>678</v>
      </c>
      <c r="R142" s="46"/>
      <c r="S142" s="46"/>
      <c r="T142" s="22" t="s">
        <v>215</v>
      </c>
      <c r="U142" s="86" t="s">
        <v>679</v>
      </c>
      <c r="V142" s="9" t="s">
        <v>29</v>
      </c>
      <c r="W142" s="87" t="str">
        <f t="shared" si="3"/>
        <v>Ativo</v>
      </c>
      <c r="X142" s="22"/>
      <c r="Y142" s="88" t="s">
        <v>144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37</v>
      </c>
      <c r="B143" s="80" t="s">
        <v>680</v>
      </c>
      <c r="C143" s="20" t="s">
        <v>681</v>
      </c>
      <c r="D143" s="81" t="s">
        <v>18</v>
      </c>
      <c r="E143" s="22" t="s">
        <v>29</v>
      </c>
      <c r="F143" s="81" t="s">
        <v>79</v>
      </c>
      <c r="G143" s="81" t="str">
        <f t="shared" si="1"/>
        <v>Augusto</v>
      </c>
      <c r="H143" s="82" t="s">
        <v>214</v>
      </c>
      <c r="I143" s="82" t="s">
        <v>24</v>
      </c>
      <c r="J143" s="81" t="str">
        <f t="shared" si="2"/>
        <v>Não</v>
      </c>
      <c r="K143" s="83">
        <v>45001.0</v>
      </c>
      <c r="L143" s="22"/>
      <c r="M143" s="22" t="s">
        <v>50</v>
      </c>
      <c r="N143" s="84">
        <v>0.012</v>
      </c>
      <c r="O143" s="81" t="s">
        <v>24</v>
      </c>
      <c r="P143" s="85">
        <v>0.0</v>
      </c>
      <c r="Q143" s="46"/>
      <c r="R143" s="46"/>
      <c r="S143" s="46"/>
      <c r="T143" s="22" t="s">
        <v>215</v>
      </c>
      <c r="U143" s="86" t="s">
        <v>682</v>
      </c>
      <c r="V143" s="9" t="s">
        <v>29</v>
      </c>
      <c r="W143" s="87" t="str">
        <f t="shared" si="3"/>
        <v>Ativo</v>
      </c>
      <c r="X143" s="22"/>
      <c r="Y143" s="88" t="s">
        <v>220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37</v>
      </c>
      <c r="B144" s="97" t="s">
        <v>683</v>
      </c>
      <c r="C144" s="20" t="s">
        <v>684</v>
      </c>
      <c r="D144" s="81" t="s">
        <v>18</v>
      </c>
      <c r="E144" s="22" t="s">
        <v>19</v>
      </c>
      <c r="F144" s="81" t="s">
        <v>20</v>
      </c>
      <c r="G144" s="81" t="str">
        <f t="shared" si="1"/>
        <v>Augusto</v>
      </c>
      <c r="H144" s="82" t="s">
        <v>214</v>
      </c>
      <c r="I144" s="82" t="s">
        <v>24</v>
      </c>
      <c r="J144" s="81" t="str">
        <f t="shared" si="2"/>
        <v>Não</v>
      </c>
      <c r="K144" s="83">
        <v>45029.0</v>
      </c>
      <c r="L144" s="22"/>
      <c r="M144" s="22" t="s">
        <v>50</v>
      </c>
      <c r="N144" s="84">
        <v>0.01</v>
      </c>
      <c r="O144" s="81" t="s">
        <v>24</v>
      </c>
      <c r="P144" s="85">
        <v>0.0</v>
      </c>
      <c r="Q144" s="46"/>
      <c r="R144" s="46"/>
      <c r="S144" s="46"/>
      <c r="T144" s="22" t="s">
        <v>215</v>
      </c>
      <c r="U144" s="86" t="s">
        <v>685</v>
      </c>
      <c r="V144" s="9" t="s">
        <v>19</v>
      </c>
      <c r="W144" s="87" t="str">
        <f t="shared" si="3"/>
        <v>Ativo</v>
      </c>
      <c r="X144" s="22"/>
      <c r="Y144" s="88" t="s">
        <v>220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37</v>
      </c>
      <c r="B145" s="80" t="s">
        <v>686</v>
      </c>
      <c r="C145" s="20" t="s">
        <v>687</v>
      </c>
      <c r="D145" s="81" t="s">
        <v>67</v>
      </c>
      <c r="E145" s="22" t="s">
        <v>29</v>
      </c>
      <c r="F145" s="81" t="s">
        <v>688</v>
      </c>
      <c r="G145" s="81" t="str">
        <f t="shared" si="1"/>
        <v>Augusto</v>
      </c>
      <c r="H145" s="82" t="s">
        <v>214</v>
      </c>
      <c r="I145" s="82" t="s">
        <v>24</v>
      </c>
      <c r="J145" s="81" t="str">
        <f t="shared" si="2"/>
        <v>Não</v>
      </c>
      <c r="K145" s="83">
        <v>44935.0</v>
      </c>
      <c r="L145" s="22"/>
      <c r="M145" s="22" t="s">
        <v>50</v>
      </c>
      <c r="N145" s="84">
        <v>0.01</v>
      </c>
      <c r="O145" s="81" t="s">
        <v>24</v>
      </c>
      <c r="P145" s="85">
        <v>0.0</v>
      </c>
      <c r="Q145" s="46"/>
      <c r="R145" s="46"/>
      <c r="S145" s="46"/>
      <c r="T145" s="22" t="s">
        <v>215</v>
      </c>
      <c r="U145" s="86" t="s">
        <v>689</v>
      </c>
      <c r="V145" s="9" t="s">
        <v>29</v>
      </c>
      <c r="W145" s="87" t="str">
        <f t="shared" si="3"/>
        <v>Ativo</v>
      </c>
      <c r="X145" s="22"/>
      <c r="Y145" s="88" t="s">
        <v>220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37</v>
      </c>
      <c r="B146" s="80" t="s">
        <v>690</v>
      </c>
      <c r="C146" s="20" t="s">
        <v>691</v>
      </c>
      <c r="D146" s="81" t="s">
        <v>67</v>
      </c>
      <c r="E146" s="22" t="s">
        <v>29</v>
      </c>
      <c r="F146" s="81" t="s">
        <v>690</v>
      </c>
      <c r="G146" s="81" t="str">
        <f t="shared" si="1"/>
        <v>Augusto</v>
      </c>
      <c r="H146" s="82" t="s">
        <v>214</v>
      </c>
      <c r="I146" s="82" t="s">
        <v>24</v>
      </c>
      <c r="J146" s="81" t="str">
        <f t="shared" si="2"/>
        <v>Não</v>
      </c>
      <c r="K146" s="83">
        <v>45000.0</v>
      </c>
      <c r="L146" s="22"/>
      <c r="M146" s="22" t="s">
        <v>46</v>
      </c>
      <c r="N146" s="84">
        <v>0.02</v>
      </c>
      <c r="O146" s="81" t="s">
        <v>86</v>
      </c>
      <c r="P146" s="85">
        <v>0.2</v>
      </c>
      <c r="Q146" s="46"/>
      <c r="R146" s="46"/>
      <c r="S146" s="46"/>
      <c r="T146" s="22" t="s">
        <v>215</v>
      </c>
      <c r="U146" s="86" t="s">
        <v>692</v>
      </c>
      <c r="V146" s="9" t="s">
        <v>29</v>
      </c>
      <c r="W146" s="87" t="str">
        <f t="shared" si="3"/>
        <v>Ativo</v>
      </c>
      <c r="X146" s="22"/>
      <c r="Y146" s="88" t="s">
        <v>144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37</v>
      </c>
      <c r="B147" s="80" t="s">
        <v>693</v>
      </c>
      <c r="C147" s="20" t="s">
        <v>694</v>
      </c>
      <c r="D147" s="81" t="s">
        <v>18</v>
      </c>
      <c r="E147" s="22" t="s">
        <v>29</v>
      </c>
      <c r="F147" s="81" t="s">
        <v>92</v>
      </c>
      <c r="G147" s="81" t="str">
        <f t="shared" si="1"/>
        <v>Augusto</v>
      </c>
      <c r="H147" s="82" t="s">
        <v>214</v>
      </c>
      <c r="I147" s="82" t="s">
        <v>24</v>
      </c>
      <c r="J147" s="81" t="str">
        <f t="shared" si="2"/>
        <v>Sim</v>
      </c>
      <c r="K147" s="83">
        <v>44921.0</v>
      </c>
      <c r="L147" s="22"/>
      <c r="M147" s="22" t="s">
        <v>77</v>
      </c>
      <c r="N147" s="84">
        <v>0.015</v>
      </c>
      <c r="O147" s="81" t="s">
        <v>86</v>
      </c>
      <c r="P147" s="85">
        <v>0.1</v>
      </c>
      <c r="Q147" s="46" t="s">
        <v>695</v>
      </c>
      <c r="R147" s="46"/>
      <c r="S147" s="46"/>
      <c r="T147" s="22" t="s">
        <v>215</v>
      </c>
      <c r="U147" s="86" t="s">
        <v>696</v>
      </c>
      <c r="V147" s="9" t="s">
        <v>29</v>
      </c>
      <c r="W147" s="87" t="str">
        <f t="shared" si="3"/>
        <v>Ativo</v>
      </c>
      <c r="X147" s="22"/>
      <c r="Y147" s="88" t="s">
        <v>220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37</v>
      </c>
      <c r="B148" s="80" t="s">
        <v>697</v>
      </c>
      <c r="C148" s="20" t="s">
        <v>698</v>
      </c>
      <c r="D148" s="81" t="s">
        <v>18</v>
      </c>
      <c r="E148" s="22" t="s">
        <v>29</v>
      </c>
      <c r="F148" s="81" t="s">
        <v>234</v>
      </c>
      <c r="G148" s="81" t="str">
        <f t="shared" si="1"/>
        <v>Augusto</v>
      </c>
      <c r="H148" s="82" t="s">
        <v>214</v>
      </c>
      <c r="I148" s="82" t="s">
        <v>24</v>
      </c>
      <c r="J148" s="81" t="str">
        <f t="shared" si="2"/>
        <v>Não</v>
      </c>
      <c r="K148" s="83">
        <v>45061.0</v>
      </c>
      <c r="L148" s="22"/>
      <c r="M148" s="22" t="s">
        <v>50</v>
      </c>
      <c r="N148" s="84">
        <v>0.012</v>
      </c>
      <c r="O148" s="81" t="s">
        <v>24</v>
      </c>
      <c r="P148" s="85">
        <v>0.0</v>
      </c>
      <c r="Q148" s="46"/>
      <c r="R148" s="46"/>
      <c r="S148" s="46"/>
      <c r="T148" s="22" t="s">
        <v>215</v>
      </c>
      <c r="U148" s="86" t="s">
        <v>699</v>
      </c>
      <c r="V148" s="9" t="s">
        <v>29</v>
      </c>
      <c r="W148" s="87" t="str">
        <f t="shared" si="3"/>
        <v>Ativo</v>
      </c>
      <c r="X148" s="22"/>
      <c r="Y148" s="88" t="s">
        <v>220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37</v>
      </c>
      <c r="B149" s="80" t="s">
        <v>700</v>
      </c>
      <c r="C149" s="20" t="s">
        <v>701</v>
      </c>
      <c r="D149" s="81" t="s">
        <v>67</v>
      </c>
      <c r="E149" s="22" t="s">
        <v>29</v>
      </c>
      <c r="F149" s="81" t="s">
        <v>702</v>
      </c>
      <c r="G149" s="81" t="str">
        <f t="shared" si="1"/>
        <v>Bruno</v>
      </c>
      <c r="H149" s="82" t="s">
        <v>214</v>
      </c>
      <c r="I149" s="82" t="s">
        <v>24</v>
      </c>
      <c r="J149" s="81" t="str">
        <f t="shared" si="2"/>
        <v>Não</v>
      </c>
      <c r="K149" s="83">
        <v>45006.0</v>
      </c>
      <c r="L149" s="22"/>
      <c r="M149" s="22" t="s">
        <v>50</v>
      </c>
      <c r="N149" s="84">
        <v>0.007</v>
      </c>
      <c r="O149" s="81" t="s">
        <v>24</v>
      </c>
      <c r="P149" s="85">
        <v>0.0</v>
      </c>
      <c r="Q149" s="46"/>
      <c r="R149" s="46"/>
      <c r="S149" s="46"/>
      <c r="T149" s="22" t="s">
        <v>215</v>
      </c>
      <c r="U149" s="86" t="s">
        <v>703</v>
      </c>
      <c r="V149" s="9" t="s">
        <v>29</v>
      </c>
      <c r="W149" s="87" t="str">
        <f t="shared" si="3"/>
        <v>Ativo</v>
      </c>
      <c r="X149" s="22"/>
      <c r="Y149" s="88" t="s">
        <v>220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37</v>
      </c>
      <c r="B150" s="80" t="s">
        <v>700</v>
      </c>
      <c r="C150" s="20" t="s">
        <v>704</v>
      </c>
      <c r="D150" s="81" t="s">
        <v>67</v>
      </c>
      <c r="E150" s="22" t="s">
        <v>29</v>
      </c>
      <c r="F150" s="81" t="s">
        <v>702</v>
      </c>
      <c r="G150" s="81" t="str">
        <f t="shared" si="1"/>
        <v>Bruno</v>
      </c>
      <c r="H150" s="82" t="s">
        <v>214</v>
      </c>
      <c r="I150" s="82" t="s">
        <v>24</v>
      </c>
      <c r="J150" s="81" t="str">
        <f t="shared" si="2"/>
        <v>Não</v>
      </c>
      <c r="K150" s="83">
        <v>44910.0</v>
      </c>
      <c r="L150" s="22"/>
      <c r="M150" s="22" t="s">
        <v>50</v>
      </c>
      <c r="N150" s="84">
        <v>0.007</v>
      </c>
      <c r="O150" s="81" t="s">
        <v>24</v>
      </c>
      <c r="P150" s="85">
        <v>0.0</v>
      </c>
      <c r="Q150" s="46"/>
      <c r="R150" s="46"/>
      <c r="S150" s="19" t="s">
        <v>705</v>
      </c>
      <c r="T150" s="22" t="s">
        <v>215</v>
      </c>
      <c r="U150" s="86" t="s">
        <v>703</v>
      </c>
      <c r="V150" s="9" t="s">
        <v>29</v>
      </c>
      <c r="W150" s="87" t="str">
        <f t="shared" si="3"/>
        <v>Ativo</v>
      </c>
      <c r="X150" s="22"/>
      <c r="Y150" s="88" t="s">
        <v>220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37</v>
      </c>
      <c r="B151" s="80" t="s">
        <v>706</v>
      </c>
      <c r="C151" s="20" t="s">
        <v>707</v>
      </c>
      <c r="D151" s="81" t="s">
        <v>18</v>
      </c>
      <c r="E151" s="22" t="s">
        <v>29</v>
      </c>
      <c r="F151" s="9" t="s">
        <v>72</v>
      </c>
      <c r="G151" s="81" t="str">
        <f t="shared" si="1"/>
        <v>Augusto</v>
      </c>
      <c r="H151" s="87" t="s">
        <v>214</v>
      </c>
      <c r="I151" s="87" t="s">
        <v>24</v>
      </c>
      <c r="J151" s="81" t="str">
        <f t="shared" si="2"/>
        <v>Não</v>
      </c>
      <c r="K151" s="83">
        <v>45278.0</v>
      </c>
      <c r="L151" s="22"/>
      <c r="M151" s="22" t="s">
        <v>50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215</v>
      </c>
      <c r="U151" s="86" t="s">
        <v>708</v>
      </c>
      <c r="V151" s="9" t="s">
        <v>709</v>
      </c>
      <c r="W151" s="87" t="str">
        <f t="shared" si="3"/>
        <v>Ativo</v>
      </c>
      <c r="X151" s="22"/>
      <c r="Y151" s="88" t="s">
        <v>220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37</v>
      </c>
      <c r="B152" s="80" t="s">
        <v>710</v>
      </c>
      <c r="C152" s="20" t="s">
        <v>711</v>
      </c>
      <c r="D152" s="81" t="s">
        <v>18</v>
      </c>
      <c r="E152" s="22" t="s">
        <v>29</v>
      </c>
      <c r="F152" s="81" t="s">
        <v>79</v>
      </c>
      <c r="G152" s="81" t="str">
        <f t="shared" si="1"/>
        <v>Augusto</v>
      </c>
      <c r="H152" s="87" t="s">
        <v>239</v>
      </c>
      <c r="I152" s="82" t="s">
        <v>272</v>
      </c>
      <c r="J152" s="81" t="str">
        <f t="shared" si="2"/>
        <v>Não</v>
      </c>
      <c r="K152" s="83">
        <v>44888.0</v>
      </c>
      <c r="L152" s="22"/>
      <c r="M152" s="22" t="s">
        <v>50</v>
      </c>
      <c r="N152" s="84">
        <v>0.01</v>
      </c>
      <c r="O152" s="81" t="s">
        <v>24</v>
      </c>
      <c r="P152" s="85">
        <v>0.0</v>
      </c>
      <c r="Q152" s="46"/>
      <c r="R152" s="46" t="s">
        <v>712</v>
      </c>
      <c r="S152" s="46"/>
      <c r="T152" s="22" t="s">
        <v>215</v>
      </c>
      <c r="U152" s="86" t="s">
        <v>131</v>
      </c>
      <c r="V152" s="9" t="s">
        <v>29</v>
      </c>
      <c r="W152" s="87" t="str">
        <f t="shared" si="3"/>
        <v>Inativo</v>
      </c>
      <c r="X152" s="22"/>
      <c r="Y152" s="88" t="s">
        <v>220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37</v>
      </c>
      <c r="B153" s="80" t="s">
        <v>128</v>
      </c>
      <c r="C153" s="20" t="s">
        <v>129</v>
      </c>
      <c r="D153" s="81" t="s">
        <v>18</v>
      </c>
      <c r="E153" s="22" t="s">
        <v>29</v>
      </c>
      <c r="F153" s="81" t="s">
        <v>79</v>
      </c>
      <c r="G153" s="81" t="str">
        <f t="shared" si="1"/>
        <v>Augusto</v>
      </c>
      <c r="H153" s="87" t="s">
        <v>239</v>
      </c>
      <c r="I153" s="87" t="s">
        <v>272</v>
      </c>
      <c r="J153" s="81" t="str">
        <f t="shared" si="2"/>
        <v>Não</v>
      </c>
      <c r="K153" s="83">
        <v>44928.0</v>
      </c>
      <c r="L153" s="22"/>
      <c r="M153" s="22" t="s">
        <v>50</v>
      </c>
      <c r="N153" s="84">
        <v>0.01</v>
      </c>
      <c r="O153" s="81" t="s">
        <v>24</v>
      </c>
      <c r="P153" s="85">
        <v>0.0</v>
      </c>
      <c r="Q153" s="46"/>
      <c r="R153" s="46"/>
      <c r="S153" s="46"/>
      <c r="T153" s="22" t="s">
        <v>215</v>
      </c>
      <c r="U153" s="86" t="s">
        <v>131</v>
      </c>
      <c r="V153" s="9" t="s">
        <v>29</v>
      </c>
      <c r="W153" s="87" t="str">
        <f t="shared" si="3"/>
        <v>Ativo</v>
      </c>
      <c r="X153" s="22"/>
      <c r="Y153" s="88" t="s">
        <v>220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37</v>
      </c>
      <c r="B154" s="80" t="s">
        <v>713</v>
      </c>
      <c r="C154" s="20" t="s">
        <v>714</v>
      </c>
      <c r="D154" s="81" t="s">
        <v>18</v>
      </c>
      <c r="E154" s="22" t="s">
        <v>62</v>
      </c>
      <c r="F154" s="81" t="s">
        <v>63</v>
      </c>
      <c r="G154" s="81" t="str">
        <f t="shared" si="1"/>
        <v>Augusto</v>
      </c>
      <c r="H154" s="82" t="s">
        <v>214</v>
      </c>
      <c r="I154" s="82" t="s">
        <v>24</v>
      </c>
      <c r="J154" s="81" t="str">
        <f t="shared" si="2"/>
        <v>Não</v>
      </c>
      <c r="K154" s="83">
        <v>44973.0</v>
      </c>
      <c r="L154" s="22"/>
      <c r="M154" s="22" t="s">
        <v>50</v>
      </c>
      <c r="N154" s="84">
        <v>0.012</v>
      </c>
      <c r="O154" s="81" t="s">
        <v>24</v>
      </c>
      <c r="P154" s="85">
        <v>0.0</v>
      </c>
      <c r="Q154" s="46"/>
      <c r="R154" s="46"/>
      <c r="S154" s="46"/>
      <c r="T154" s="22" t="s">
        <v>215</v>
      </c>
      <c r="U154" s="86" t="s">
        <v>715</v>
      </c>
      <c r="V154" s="9" t="s">
        <v>269</v>
      </c>
      <c r="W154" s="87" t="str">
        <f t="shared" si="3"/>
        <v>Ativo</v>
      </c>
      <c r="X154" s="22"/>
      <c r="Y154" s="88" t="s">
        <v>220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37</v>
      </c>
      <c r="B155" s="97" t="s">
        <v>716</v>
      </c>
      <c r="C155" s="20" t="s">
        <v>717</v>
      </c>
      <c r="D155" s="81" t="s">
        <v>18</v>
      </c>
      <c r="E155" s="22" t="s">
        <v>29</v>
      </c>
      <c r="F155" s="81" t="s">
        <v>72</v>
      </c>
      <c r="G155" s="81" t="str">
        <f t="shared" si="1"/>
        <v>Augusto</v>
      </c>
      <c r="H155" s="87" t="s">
        <v>214</v>
      </c>
      <c r="I155" s="87" t="s">
        <v>24</v>
      </c>
      <c r="J155" s="81" t="str">
        <f t="shared" si="2"/>
        <v>Não</v>
      </c>
      <c r="K155" s="83">
        <v>45166.0</v>
      </c>
      <c r="L155" s="98"/>
      <c r="M155" s="22" t="s">
        <v>77</v>
      </c>
      <c r="N155" s="84">
        <v>0.015</v>
      </c>
      <c r="O155" s="81" t="s">
        <v>86</v>
      </c>
      <c r="P155" s="85">
        <v>0.1</v>
      </c>
      <c r="Q155" s="46"/>
      <c r="R155" s="46"/>
      <c r="S155" s="46"/>
      <c r="T155" s="22" t="s">
        <v>215</v>
      </c>
      <c r="U155" s="86" t="s">
        <v>718</v>
      </c>
      <c r="V155" s="9" t="s">
        <v>29</v>
      </c>
      <c r="W155" s="87" t="str">
        <f t="shared" si="3"/>
        <v>Ativo</v>
      </c>
      <c r="X155" s="22"/>
      <c r="Y155" s="88" t="s">
        <v>220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37</v>
      </c>
      <c r="B156" s="118" t="s">
        <v>719</v>
      </c>
      <c r="C156" s="26" t="s">
        <v>720</v>
      </c>
      <c r="D156" s="81" t="s">
        <v>18</v>
      </c>
      <c r="E156" s="22" t="s">
        <v>62</v>
      </c>
      <c r="F156" s="81" t="s">
        <v>74</v>
      </c>
      <c r="G156" s="81" t="str">
        <f t="shared" si="1"/>
        <v>Augusto</v>
      </c>
      <c r="H156" s="82" t="s">
        <v>252</v>
      </c>
      <c r="I156" s="82" t="s">
        <v>272</v>
      </c>
      <c r="J156" s="81" t="str">
        <f t="shared" si="2"/>
        <v>Não</v>
      </c>
      <c r="K156" s="83">
        <v>45233.0</v>
      </c>
      <c r="L156" s="98"/>
      <c r="M156" s="22" t="s">
        <v>85</v>
      </c>
      <c r="N156" s="84">
        <v>0.012</v>
      </c>
      <c r="O156" s="81" t="s">
        <v>86</v>
      </c>
      <c r="P156" s="85">
        <v>0.1</v>
      </c>
      <c r="Q156" s="46"/>
      <c r="R156" s="46"/>
      <c r="S156" s="46"/>
      <c r="T156" s="22" t="s">
        <v>215</v>
      </c>
      <c r="U156" s="86" t="s">
        <v>721</v>
      </c>
      <c r="V156" s="9" t="s">
        <v>269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37</v>
      </c>
      <c r="B157" s="80" t="s">
        <v>722</v>
      </c>
      <c r="C157" s="20" t="s">
        <v>723</v>
      </c>
      <c r="D157" s="81" t="s">
        <v>67</v>
      </c>
      <c r="E157" s="22" t="s">
        <v>29</v>
      </c>
      <c r="F157" s="81" t="s">
        <v>30</v>
      </c>
      <c r="G157" s="81" t="str">
        <f t="shared" si="1"/>
        <v>Augusto</v>
      </c>
      <c r="H157" s="82" t="s">
        <v>214</v>
      </c>
      <c r="I157" s="82" t="s">
        <v>24</v>
      </c>
      <c r="J157" s="81" t="str">
        <f t="shared" si="2"/>
        <v>Sim</v>
      </c>
      <c r="K157" s="83">
        <v>45145.0</v>
      </c>
      <c r="L157" s="98"/>
      <c r="M157" s="86" t="s">
        <v>724</v>
      </c>
      <c r="N157" s="84">
        <v>0.014</v>
      </c>
      <c r="O157" s="81" t="s">
        <v>86</v>
      </c>
      <c r="P157" s="85">
        <v>0.2</v>
      </c>
      <c r="Q157" s="46" t="s">
        <v>725</v>
      </c>
      <c r="R157" s="46"/>
      <c r="S157" s="46"/>
      <c r="T157" s="22" t="s">
        <v>215</v>
      </c>
      <c r="U157" s="86" t="s">
        <v>726</v>
      </c>
      <c r="V157" s="9" t="s">
        <v>29</v>
      </c>
      <c r="W157" s="87" t="str">
        <f t="shared" si="3"/>
        <v>Ativo</v>
      </c>
      <c r="X157" s="22"/>
      <c r="Y157" s="88" t="s">
        <v>144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37</v>
      </c>
      <c r="B158" s="139" t="s">
        <v>727</v>
      </c>
      <c r="C158" s="26" t="s">
        <v>728</v>
      </c>
      <c r="D158" s="81" t="s">
        <v>18</v>
      </c>
      <c r="E158" s="22" t="s">
        <v>19</v>
      </c>
      <c r="F158" s="81" t="s">
        <v>55</v>
      </c>
      <c r="G158" s="81" t="str">
        <f t="shared" si="1"/>
        <v>Augusto</v>
      </c>
      <c r="H158" s="82" t="s">
        <v>214</v>
      </c>
      <c r="I158" s="82" t="s">
        <v>24</v>
      </c>
      <c r="J158" s="81" t="str">
        <f t="shared" si="2"/>
        <v>Sim</v>
      </c>
      <c r="K158" s="83">
        <v>45217.0</v>
      </c>
      <c r="L158" s="98"/>
      <c r="M158" s="22" t="s">
        <v>50</v>
      </c>
      <c r="N158" s="84">
        <v>0.012</v>
      </c>
      <c r="O158" s="81" t="s">
        <v>24</v>
      </c>
      <c r="P158" s="85">
        <v>0.0</v>
      </c>
      <c r="Q158" s="118" t="s">
        <v>729</v>
      </c>
      <c r="R158" s="46"/>
      <c r="S158" s="46"/>
      <c r="T158" s="22" t="s">
        <v>215</v>
      </c>
      <c r="U158" s="86" t="s">
        <v>730</v>
      </c>
      <c r="V158" s="9" t="s">
        <v>19</v>
      </c>
      <c r="W158" s="87" t="str">
        <f t="shared" si="3"/>
        <v>Ativo</v>
      </c>
      <c r="X158" s="22"/>
      <c r="Y158" s="88" t="s">
        <v>220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37</v>
      </c>
      <c r="B159" s="97" t="s">
        <v>731</v>
      </c>
      <c r="C159" s="20" t="s">
        <v>732</v>
      </c>
      <c r="D159" s="81" t="s">
        <v>67</v>
      </c>
      <c r="E159" s="22" t="s">
        <v>29</v>
      </c>
      <c r="F159" s="81" t="s">
        <v>289</v>
      </c>
      <c r="G159" s="81" t="str">
        <f t="shared" si="1"/>
        <v>Augusto</v>
      </c>
      <c r="H159" s="82" t="s">
        <v>214</v>
      </c>
      <c r="I159" s="82" t="s">
        <v>24</v>
      </c>
      <c r="J159" s="81" t="str">
        <f t="shared" si="2"/>
        <v>Não</v>
      </c>
      <c r="K159" s="83">
        <v>45002.0</v>
      </c>
      <c r="L159" s="22"/>
      <c r="M159" s="22" t="s">
        <v>50</v>
      </c>
      <c r="N159" s="84">
        <v>0.012</v>
      </c>
      <c r="O159" s="81" t="s">
        <v>24</v>
      </c>
      <c r="P159" s="85">
        <v>0.0</v>
      </c>
      <c r="Q159" s="46"/>
      <c r="R159" s="46"/>
      <c r="S159" s="46"/>
      <c r="T159" s="22" t="s">
        <v>215</v>
      </c>
      <c r="U159" s="86" t="s">
        <v>733</v>
      </c>
      <c r="V159" s="9" t="s">
        <v>29</v>
      </c>
      <c r="W159" s="87" t="str">
        <f t="shared" si="3"/>
        <v>Ativo</v>
      </c>
      <c r="X159" s="22"/>
      <c r="Y159" s="88" t="s">
        <v>144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37</v>
      </c>
      <c r="B160" s="80" t="s">
        <v>47</v>
      </c>
      <c r="C160" s="20" t="s">
        <v>48</v>
      </c>
      <c r="D160" s="81" t="s">
        <v>18</v>
      </c>
      <c r="E160" s="22" t="s">
        <v>19</v>
      </c>
      <c r="F160" s="81" t="s">
        <v>55</v>
      </c>
      <c r="G160" s="81" t="str">
        <f t="shared" si="1"/>
        <v>Bruno</v>
      </c>
      <c r="H160" s="82" t="s">
        <v>214</v>
      </c>
      <c r="I160" s="82" t="s">
        <v>24</v>
      </c>
      <c r="J160" s="81" t="str">
        <f t="shared" si="2"/>
        <v>Sim</v>
      </c>
      <c r="K160" s="83">
        <v>45058.0</v>
      </c>
      <c r="L160" s="22"/>
      <c r="M160" s="22" t="s">
        <v>50</v>
      </c>
      <c r="N160" s="84">
        <v>0.012</v>
      </c>
      <c r="O160" s="81" t="s">
        <v>24</v>
      </c>
      <c r="P160" s="85">
        <v>0.0</v>
      </c>
      <c r="Q160" s="96" t="s">
        <v>734</v>
      </c>
      <c r="R160" s="46"/>
      <c r="S160" s="46"/>
      <c r="T160" s="22" t="s">
        <v>215</v>
      </c>
      <c r="U160" s="86" t="s">
        <v>735</v>
      </c>
      <c r="V160" s="9" t="s">
        <v>19</v>
      </c>
      <c r="W160" s="87" t="str">
        <f t="shared" si="3"/>
        <v>Ativo</v>
      </c>
      <c r="X160" s="22"/>
      <c r="Y160" s="88" t="s">
        <v>220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37</v>
      </c>
      <c r="B161" s="91" t="s">
        <v>736</v>
      </c>
      <c r="C161" s="92" t="s">
        <v>737</v>
      </c>
      <c r="D161" s="9" t="s">
        <v>67</v>
      </c>
      <c r="E161" s="86" t="s">
        <v>29</v>
      </c>
      <c r="F161" s="9" t="s">
        <v>30</v>
      </c>
      <c r="G161" s="81" t="str">
        <f t="shared" si="1"/>
        <v>Augusto</v>
      </c>
      <c r="H161" s="87" t="s">
        <v>214</v>
      </c>
      <c r="I161" s="87" t="s">
        <v>24</v>
      </c>
      <c r="J161" s="81" t="str">
        <f t="shared" si="2"/>
        <v>Não</v>
      </c>
      <c r="K161" s="93">
        <v>45313.0</v>
      </c>
      <c r="L161" s="22"/>
      <c r="M161" s="86" t="s">
        <v>50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86" t="s">
        <v>215</v>
      </c>
      <c r="U161" s="86" t="s">
        <v>738</v>
      </c>
      <c r="V161" s="9" t="s">
        <v>29</v>
      </c>
      <c r="W161" s="87" t="str">
        <f t="shared" si="3"/>
        <v>Ativo</v>
      </c>
      <c r="X161" s="22"/>
      <c r="Y161" s="88" t="s">
        <v>220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37</v>
      </c>
      <c r="B162" s="80" t="s">
        <v>151</v>
      </c>
      <c r="C162" s="20" t="s">
        <v>152</v>
      </c>
      <c r="D162" s="81" t="s">
        <v>18</v>
      </c>
      <c r="E162" s="22" t="s">
        <v>62</v>
      </c>
      <c r="F162" s="81" t="s">
        <v>63</v>
      </c>
      <c r="G162" s="81" t="str">
        <f t="shared" si="1"/>
        <v>Augusto</v>
      </c>
      <c r="H162" s="82" t="s">
        <v>214</v>
      </c>
      <c r="I162" s="82" t="s">
        <v>24</v>
      </c>
      <c r="J162" s="81" t="str">
        <f t="shared" si="2"/>
        <v>Não</v>
      </c>
      <c r="K162" s="83">
        <v>45070.0</v>
      </c>
      <c r="L162" s="98"/>
      <c r="M162" s="22" t="s">
        <v>50</v>
      </c>
      <c r="N162" s="84">
        <v>0.012</v>
      </c>
      <c r="O162" s="81" t="s">
        <v>24</v>
      </c>
      <c r="P162" s="85">
        <v>0.0</v>
      </c>
      <c r="Q162" s="46"/>
      <c r="R162" s="46"/>
      <c r="S162" s="46"/>
      <c r="T162" s="22" t="s">
        <v>215</v>
      </c>
      <c r="U162" s="86" t="s">
        <v>154</v>
      </c>
      <c r="V162" s="9" t="s">
        <v>269</v>
      </c>
      <c r="W162" s="87" t="str">
        <f t="shared" si="3"/>
        <v>Ativo</v>
      </c>
      <c r="X162" s="22"/>
      <c r="Y162" s="88" t="s">
        <v>144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37</v>
      </c>
      <c r="B163" s="80" t="s">
        <v>88</v>
      </c>
      <c r="C163" s="20" t="s">
        <v>739</v>
      </c>
      <c r="D163" s="81" t="s">
        <v>18</v>
      </c>
      <c r="E163" s="22" t="s">
        <v>29</v>
      </c>
      <c r="F163" s="81" t="s">
        <v>76</v>
      </c>
      <c r="G163" s="81" t="str">
        <f t="shared" si="1"/>
        <v>Augusto</v>
      </c>
      <c r="H163" s="82" t="s">
        <v>214</v>
      </c>
      <c r="I163" s="82" t="s">
        <v>24</v>
      </c>
      <c r="J163" s="81" t="str">
        <f t="shared" si="2"/>
        <v>Não</v>
      </c>
      <c r="K163" s="83">
        <v>45022.0</v>
      </c>
      <c r="L163" s="22"/>
      <c r="M163" s="22" t="s">
        <v>50</v>
      </c>
      <c r="N163" s="84">
        <v>0.012</v>
      </c>
      <c r="O163" s="81" t="s">
        <v>24</v>
      </c>
      <c r="P163" s="85">
        <v>0.0</v>
      </c>
      <c r="Q163" s="46"/>
      <c r="R163" s="46"/>
      <c r="S163" s="46"/>
      <c r="T163" s="22" t="s">
        <v>215</v>
      </c>
      <c r="U163" s="86" t="s">
        <v>740</v>
      </c>
      <c r="V163" s="9" t="s">
        <v>29</v>
      </c>
      <c r="W163" s="87" t="str">
        <f t="shared" si="3"/>
        <v>Ativo</v>
      </c>
      <c r="X163" s="22"/>
      <c r="Y163" s="88" t="s">
        <v>220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37</v>
      </c>
      <c r="B164" s="80" t="s">
        <v>741</v>
      </c>
      <c r="C164" s="20" t="s">
        <v>742</v>
      </c>
      <c r="D164" s="81" t="s">
        <v>18</v>
      </c>
      <c r="E164" s="22" t="s">
        <v>19</v>
      </c>
      <c r="F164" s="81" t="s">
        <v>20</v>
      </c>
      <c r="G164" s="81" t="str">
        <f t="shared" si="1"/>
        <v>Augusto</v>
      </c>
      <c r="H164" s="82" t="s">
        <v>214</v>
      </c>
      <c r="I164" s="82" t="s">
        <v>24</v>
      </c>
      <c r="J164" s="81" t="str">
        <f t="shared" si="2"/>
        <v>Não</v>
      </c>
      <c r="K164" s="83">
        <v>45166.0</v>
      </c>
      <c r="L164" s="98"/>
      <c r="M164" s="22" t="s">
        <v>50</v>
      </c>
      <c r="N164" s="84">
        <v>0.012</v>
      </c>
      <c r="O164" s="81" t="s">
        <v>24</v>
      </c>
      <c r="P164" s="85">
        <v>0.0</v>
      </c>
      <c r="Q164" s="46"/>
      <c r="R164" s="46"/>
      <c r="S164" s="46"/>
      <c r="T164" s="22" t="s">
        <v>215</v>
      </c>
      <c r="U164" s="86" t="s">
        <v>743</v>
      </c>
      <c r="V164" s="9" t="s">
        <v>19</v>
      </c>
      <c r="W164" s="87" t="str">
        <f t="shared" si="3"/>
        <v>Ativo</v>
      </c>
      <c r="X164" s="22"/>
      <c r="Y164" s="88" t="s">
        <v>220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37</v>
      </c>
      <c r="B165" s="80" t="s">
        <v>744</v>
      </c>
      <c r="C165" s="20" t="s">
        <v>745</v>
      </c>
      <c r="D165" s="81" t="s">
        <v>18</v>
      </c>
      <c r="E165" s="22" t="s">
        <v>62</v>
      </c>
      <c r="F165" s="81" t="s">
        <v>63</v>
      </c>
      <c r="G165" s="81" t="str">
        <f t="shared" si="1"/>
        <v>Augusto</v>
      </c>
      <c r="H165" s="82" t="s">
        <v>214</v>
      </c>
      <c r="I165" s="82" t="s">
        <v>24</v>
      </c>
      <c r="J165" s="81" t="str">
        <f t="shared" si="2"/>
        <v>Não</v>
      </c>
      <c r="K165" s="83">
        <v>45096.0</v>
      </c>
      <c r="L165" s="98"/>
      <c r="M165" s="22" t="s">
        <v>59</v>
      </c>
      <c r="N165" s="84">
        <v>0.025</v>
      </c>
      <c r="O165" s="81" t="s">
        <v>142</v>
      </c>
      <c r="P165" s="85">
        <v>0.2</v>
      </c>
      <c r="Q165" s="46"/>
      <c r="R165" s="46"/>
      <c r="S165" s="46"/>
      <c r="T165" s="22" t="s">
        <v>215</v>
      </c>
      <c r="U165" s="86" t="s">
        <v>746</v>
      </c>
      <c r="V165" s="9" t="s">
        <v>269</v>
      </c>
      <c r="W165" s="87" t="str">
        <f t="shared" si="3"/>
        <v>Ativo</v>
      </c>
      <c r="X165" s="22"/>
      <c r="Y165" s="88" t="s">
        <v>144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37</v>
      </c>
      <c r="B166" s="80" t="s">
        <v>744</v>
      </c>
      <c r="C166" s="20" t="s">
        <v>747</v>
      </c>
      <c r="D166" s="81" t="s">
        <v>18</v>
      </c>
      <c r="E166" s="22" t="s">
        <v>62</v>
      </c>
      <c r="F166" s="81" t="s">
        <v>63</v>
      </c>
      <c r="G166" s="81" t="str">
        <f t="shared" si="1"/>
        <v>Breno</v>
      </c>
      <c r="H166" s="82" t="s">
        <v>214</v>
      </c>
      <c r="I166" s="82" t="s">
        <v>24</v>
      </c>
      <c r="J166" s="81" t="str">
        <f t="shared" si="2"/>
        <v>Não</v>
      </c>
      <c r="K166" s="83">
        <v>44903.0</v>
      </c>
      <c r="L166" s="22"/>
      <c r="M166" s="22" t="s">
        <v>50</v>
      </c>
      <c r="N166" s="84">
        <v>0.01</v>
      </c>
      <c r="O166" s="81" t="s">
        <v>24</v>
      </c>
      <c r="P166" s="85">
        <v>0.0</v>
      </c>
      <c r="Q166" s="96"/>
      <c r="R166" s="46"/>
      <c r="S166" s="46"/>
      <c r="T166" s="22" t="s">
        <v>215</v>
      </c>
      <c r="U166" s="86" t="s">
        <v>746</v>
      </c>
      <c r="V166" s="9" t="s">
        <v>269</v>
      </c>
      <c r="W166" s="87" t="str">
        <f t="shared" si="3"/>
        <v>Ativo</v>
      </c>
      <c r="X166" s="22"/>
      <c r="Y166" s="88" t="s">
        <v>144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37</v>
      </c>
      <c r="B167" s="80" t="s">
        <v>748</v>
      </c>
      <c r="C167" s="20" t="s">
        <v>749</v>
      </c>
      <c r="D167" s="81" t="s">
        <v>18</v>
      </c>
      <c r="E167" s="22" t="s">
        <v>19</v>
      </c>
      <c r="F167" s="81" t="s">
        <v>20</v>
      </c>
      <c r="G167" s="81" t="str">
        <f t="shared" si="1"/>
        <v>Augusto</v>
      </c>
      <c r="H167" s="87" t="s">
        <v>239</v>
      </c>
      <c r="I167" s="82" t="s">
        <v>272</v>
      </c>
      <c r="J167" s="81" t="str">
        <f t="shared" si="2"/>
        <v>Não</v>
      </c>
      <c r="K167" s="83">
        <v>44974.0</v>
      </c>
      <c r="L167" s="22"/>
      <c r="M167" s="22" t="s">
        <v>50</v>
      </c>
      <c r="N167" s="84">
        <v>0.012</v>
      </c>
      <c r="O167" s="81" t="s">
        <v>24</v>
      </c>
      <c r="P167" s="85">
        <v>0.0</v>
      </c>
      <c r="Q167" s="46"/>
      <c r="R167" s="46"/>
      <c r="S167" s="46"/>
      <c r="T167" s="22" t="s">
        <v>215</v>
      </c>
      <c r="U167" s="86" t="s">
        <v>750</v>
      </c>
      <c r="V167" s="9" t="s">
        <v>19</v>
      </c>
      <c r="W167" s="87" t="str">
        <f t="shared" si="3"/>
        <v>Ativo</v>
      </c>
      <c r="X167" s="22"/>
      <c r="Y167" s="88" t="s">
        <v>220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37</v>
      </c>
      <c r="B168" s="80" t="s">
        <v>751</v>
      </c>
      <c r="C168" s="20" t="s">
        <v>752</v>
      </c>
      <c r="D168" s="81" t="s">
        <v>18</v>
      </c>
      <c r="E168" s="22" t="s">
        <v>29</v>
      </c>
      <c r="F168" s="81" t="s">
        <v>120</v>
      </c>
      <c r="G168" s="81" t="str">
        <f t="shared" si="1"/>
        <v>Augusto</v>
      </c>
      <c r="H168" s="82" t="s">
        <v>214</v>
      </c>
      <c r="I168" s="87" t="s">
        <v>24</v>
      </c>
      <c r="J168" s="81" t="str">
        <f t="shared" si="2"/>
        <v>Não</v>
      </c>
      <c r="K168" s="83">
        <v>45250.0</v>
      </c>
      <c r="L168" s="22"/>
      <c r="M168" s="28" t="s">
        <v>223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296</v>
      </c>
      <c r="U168" s="86" t="s">
        <v>753</v>
      </c>
      <c r="V168" s="9" t="s">
        <v>29</v>
      </c>
      <c r="W168" s="87" t="str">
        <f t="shared" si="3"/>
        <v>Ativo</v>
      </c>
      <c r="X168" s="22"/>
      <c r="Y168" s="88" t="s">
        <v>220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37</v>
      </c>
      <c r="B169" s="80" t="s">
        <v>754</v>
      </c>
      <c r="C169" s="20" t="s">
        <v>755</v>
      </c>
      <c r="D169" s="81" t="s">
        <v>18</v>
      </c>
      <c r="E169" s="22" t="s">
        <v>62</v>
      </c>
      <c r="F169" s="81" t="s">
        <v>63</v>
      </c>
      <c r="G169" s="81" t="str">
        <f t="shared" si="1"/>
        <v>Breno</v>
      </c>
      <c r="H169" s="82" t="s">
        <v>214</v>
      </c>
      <c r="I169" s="82" t="s">
        <v>24</v>
      </c>
      <c r="J169" s="81" t="str">
        <f t="shared" si="2"/>
        <v>Não</v>
      </c>
      <c r="K169" s="83">
        <v>45090.0</v>
      </c>
      <c r="L169" s="98"/>
      <c r="M169" s="22" t="s">
        <v>59</v>
      </c>
      <c r="N169" s="84">
        <v>0.025</v>
      </c>
      <c r="O169" s="81" t="s">
        <v>142</v>
      </c>
      <c r="P169" s="85">
        <v>0.2</v>
      </c>
      <c r="Q169" s="46"/>
      <c r="R169" s="46"/>
      <c r="S169" s="46"/>
      <c r="T169" s="22" t="s">
        <v>215</v>
      </c>
      <c r="U169" s="86" t="s">
        <v>756</v>
      </c>
      <c r="V169" s="9" t="s">
        <v>269</v>
      </c>
      <c r="W169" s="87" t="str">
        <f t="shared" si="3"/>
        <v>Ativo</v>
      </c>
      <c r="X169" s="22"/>
      <c r="Y169" s="88" t="s">
        <v>144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37</v>
      </c>
      <c r="B170" s="97" t="s">
        <v>754</v>
      </c>
      <c r="C170" s="20" t="s">
        <v>757</v>
      </c>
      <c r="D170" s="81" t="s">
        <v>18</v>
      </c>
      <c r="E170" s="22" t="s">
        <v>62</v>
      </c>
      <c r="F170" s="81" t="s">
        <v>63</v>
      </c>
      <c r="G170" s="81" t="str">
        <f t="shared" si="1"/>
        <v>Bruno</v>
      </c>
      <c r="H170" s="82" t="s">
        <v>214</v>
      </c>
      <c r="I170" s="82" t="s">
        <v>24</v>
      </c>
      <c r="J170" s="81" t="str">
        <f t="shared" si="2"/>
        <v>Não</v>
      </c>
      <c r="K170" s="83">
        <v>45063.0</v>
      </c>
      <c r="L170" s="22"/>
      <c r="M170" s="22" t="s">
        <v>50</v>
      </c>
      <c r="N170" s="84">
        <v>0.012</v>
      </c>
      <c r="O170" s="81" t="s">
        <v>24</v>
      </c>
      <c r="P170" s="85">
        <v>0.0</v>
      </c>
      <c r="Q170" s="46"/>
      <c r="R170" s="46"/>
      <c r="S170" s="46"/>
      <c r="T170" s="22" t="s">
        <v>215</v>
      </c>
      <c r="U170" s="86" t="s">
        <v>756</v>
      </c>
      <c r="V170" s="9" t="s">
        <v>269</v>
      </c>
      <c r="W170" s="87" t="str">
        <f t="shared" si="3"/>
        <v>Ativo</v>
      </c>
      <c r="X170" s="22"/>
      <c r="Y170" s="88" t="s">
        <v>144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37</v>
      </c>
      <c r="B171" s="131" t="s">
        <v>758</v>
      </c>
      <c r="C171" s="132" t="s">
        <v>759</v>
      </c>
      <c r="D171" s="9" t="s">
        <v>18</v>
      </c>
      <c r="E171" s="86" t="s">
        <v>62</v>
      </c>
      <c r="F171" s="9" t="s">
        <v>74</v>
      </c>
      <c r="G171" s="81" t="str">
        <f t="shared" si="1"/>
        <v>Augusto</v>
      </c>
      <c r="H171" s="87" t="s">
        <v>252</v>
      </c>
      <c r="I171" s="87" t="s">
        <v>253</v>
      </c>
      <c r="J171" s="81" t="str">
        <f t="shared" si="2"/>
        <v>Não</v>
      </c>
      <c r="K171" s="93">
        <v>45364.0</v>
      </c>
      <c r="L171" s="22"/>
      <c r="M171" s="86" t="s">
        <v>50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86" t="s">
        <v>215</v>
      </c>
      <c r="U171" s="5" t="s">
        <v>760</v>
      </c>
      <c r="V171" s="9" t="s">
        <v>269</v>
      </c>
      <c r="W171" s="87" t="str">
        <f t="shared" si="3"/>
        <v>Ativo</v>
      </c>
      <c r="X171" s="22"/>
      <c r="Y171" s="88" t="s">
        <v>220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37</v>
      </c>
      <c r="B172" s="80" t="s">
        <v>761</v>
      </c>
      <c r="C172" s="20" t="s">
        <v>762</v>
      </c>
      <c r="D172" s="81" t="s">
        <v>18</v>
      </c>
      <c r="E172" s="22" t="s">
        <v>29</v>
      </c>
      <c r="F172" s="81" t="s">
        <v>234</v>
      </c>
      <c r="G172" s="81" t="str">
        <f t="shared" si="1"/>
        <v>Augusto</v>
      </c>
      <c r="H172" s="82" t="s">
        <v>214</v>
      </c>
      <c r="I172" s="82" t="s">
        <v>24</v>
      </c>
      <c r="J172" s="81" t="str">
        <f t="shared" si="2"/>
        <v>Sim</v>
      </c>
      <c r="K172" s="83">
        <v>45076.0</v>
      </c>
      <c r="L172" s="22"/>
      <c r="M172" s="22" t="s">
        <v>77</v>
      </c>
      <c r="N172" s="84">
        <v>0.012</v>
      </c>
      <c r="O172" s="81" t="s">
        <v>24</v>
      </c>
      <c r="P172" s="85">
        <v>0.0</v>
      </c>
      <c r="Q172" s="145" t="s">
        <v>763</v>
      </c>
      <c r="R172" s="127"/>
      <c r="S172" s="127"/>
      <c r="T172" s="22" t="s">
        <v>215</v>
      </c>
      <c r="U172" s="86" t="s">
        <v>764</v>
      </c>
      <c r="V172" s="9" t="s">
        <v>29</v>
      </c>
      <c r="W172" s="87" t="str">
        <f t="shared" si="3"/>
        <v>Ativo</v>
      </c>
      <c r="X172" s="22"/>
      <c r="Y172" s="88" t="s">
        <v>220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37</v>
      </c>
      <c r="B173" s="80" t="s">
        <v>765</v>
      </c>
      <c r="C173" s="20" t="s">
        <v>766</v>
      </c>
      <c r="D173" s="81" t="s">
        <v>18</v>
      </c>
      <c r="E173" s="22" t="s">
        <v>62</v>
      </c>
      <c r="F173" s="81" t="s">
        <v>63</v>
      </c>
      <c r="G173" s="81" t="str">
        <f t="shared" si="1"/>
        <v>Augusto</v>
      </c>
      <c r="H173" s="82" t="s">
        <v>282</v>
      </c>
      <c r="I173" s="82" t="s">
        <v>24</v>
      </c>
      <c r="J173" s="81" t="str">
        <f t="shared" si="2"/>
        <v>Não</v>
      </c>
      <c r="K173" s="83">
        <v>45056.0</v>
      </c>
      <c r="L173" s="98">
        <v>45061.0</v>
      </c>
      <c r="M173" s="22" t="s">
        <v>80</v>
      </c>
      <c r="N173" s="84">
        <v>0.02</v>
      </c>
      <c r="O173" s="81" t="s">
        <v>142</v>
      </c>
      <c r="P173" s="85">
        <v>0.2</v>
      </c>
      <c r="Q173" s="102"/>
      <c r="R173" s="102"/>
      <c r="S173" s="46"/>
      <c r="T173" s="22" t="s">
        <v>215</v>
      </c>
      <c r="U173" s="86" t="s">
        <v>767</v>
      </c>
      <c r="V173" s="9" t="s">
        <v>269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37</v>
      </c>
      <c r="B174" s="97" t="s">
        <v>765</v>
      </c>
      <c r="C174" s="20" t="s">
        <v>768</v>
      </c>
      <c r="D174" s="81" t="s">
        <v>18</v>
      </c>
      <c r="E174" s="22" t="s">
        <v>62</v>
      </c>
      <c r="F174" s="81" t="s">
        <v>63</v>
      </c>
      <c r="G174" s="81" t="str">
        <f t="shared" si="1"/>
        <v>Augusto</v>
      </c>
      <c r="H174" s="82" t="s">
        <v>282</v>
      </c>
      <c r="I174" s="82" t="s">
        <v>24</v>
      </c>
      <c r="J174" s="81" t="str">
        <f t="shared" si="2"/>
        <v>Não</v>
      </c>
      <c r="K174" s="83">
        <v>45056.0</v>
      </c>
      <c r="L174" s="98">
        <v>45061.0</v>
      </c>
      <c r="M174" s="22" t="s">
        <v>50</v>
      </c>
      <c r="N174" s="84">
        <v>0.012</v>
      </c>
      <c r="O174" s="81" t="s">
        <v>24</v>
      </c>
      <c r="P174" s="85">
        <v>0.0</v>
      </c>
      <c r="Q174" s="102"/>
      <c r="R174" s="102"/>
      <c r="S174" s="46"/>
      <c r="T174" s="22" t="s">
        <v>215</v>
      </c>
      <c r="U174" s="86" t="s">
        <v>767</v>
      </c>
      <c r="V174" s="9" t="s">
        <v>269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37</v>
      </c>
      <c r="B175" s="80" t="s">
        <v>769</v>
      </c>
      <c r="C175" s="146" t="s">
        <v>770</v>
      </c>
      <c r="D175" s="81" t="s">
        <v>18</v>
      </c>
      <c r="E175" s="22" t="s">
        <v>19</v>
      </c>
      <c r="F175" s="81" t="s">
        <v>453</v>
      </c>
      <c r="G175" s="81" t="str">
        <f t="shared" si="1"/>
        <v>Augusto</v>
      </c>
      <c r="H175" s="82" t="s">
        <v>252</v>
      </c>
      <c r="I175" s="82" t="s">
        <v>272</v>
      </c>
      <c r="J175" s="81" t="str">
        <f t="shared" si="2"/>
        <v>Não</v>
      </c>
      <c r="K175" s="83">
        <v>45229.0</v>
      </c>
      <c r="L175" s="98"/>
      <c r="M175" s="22" t="s">
        <v>454</v>
      </c>
      <c r="N175" s="84">
        <v>0.007</v>
      </c>
      <c r="O175" s="81" t="s">
        <v>24</v>
      </c>
      <c r="P175" s="85">
        <v>0.0</v>
      </c>
      <c r="Q175" s="102"/>
      <c r="R175" s="102"/>
      <c r="S175" s="46"/>
      <c r="T175" s="22" t="s">
        <v>296</v>
      </c>
      <c r="U175" s="86" t="s">
        <v>771</v>
      </c>
      <c r="V175" s="9" t="s">
        <v>306</v>
      </c>
      <c r="W175" s="87" t="str">
        <f t="shared" si="3"/>
        <v>Ativo</v>
      </c>
      <c r="X175" s="22"/>
      <c r="Y175" s="88" t="s">
        <v>220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37</v>
      </c>
      <c r="B176" s="80" t="s">
        <v>772</v>
      </c>
      <c r="C176" s="20" t="s">
        <v>773</v>
      </c>
      <c r="D176" s="81" t="s">
        <v>18</v>
      </c>
      <c r="E176" s="22" t="s">
        <v>19</v>
      </c>
      <c r="F176" s="81" t="s">
        <v>20</v>
      </c>
      <c r="G176" s="81" t="str">
        <f t="shared" si="1"/>
        <v>Augusto</v>
      </c>
      <c r="H176" s="87" t="s">
        <v>239</v>
      </c>
      <c r="I176" s="87" t="s">
        <v>253</v>
      </c>
      <c r="J176" s="81" t="str">
        <f t="shared" si="2"/>
        <v>Não</v>
      </c>
      <c r="K176" s="83">
        <v>45026.0</v>
      </c>
      <c r="L176" s="98"/>
      <c r="M176" s="22" t="s">
        <v>774</v>
      </c>
      <c r="N176" s="84">
        <v>0.007</v>
      </c>
      <c r="O176" s="81" t="s">
        <v>24</v>
      </c>
      <c r="P176" s="85">
        <v>0.0</v>
      </c>
      <c r="Q176" s="46"/>
      <c r="R176" s="46"/>
      <c r="S176" s="96"/>
      <c r="T176" s="22" t="s">
        <v>215</v>
      </c>
      <c r="U176" s="86" t="s">
        <v>775</v>
      </c>
      <c r="V176" s="9" t="s">
        <v>19</v>
      </c>
      <c r="W176" s="87" t="str">
        <f t="shared" si="3"/>
        <v>Ativo</v>
      </c>
      <c r="X176" s="22"/>
      <c r="Y176" s="88" t="s">
        <v>220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37</v>
      </c>
      <c r="B177" s="80" t="s">
        <v>776</v>
      </c>
      <c r="C177" s="20" t="s">
        <v>777</v>
      </c>
      <c r="D177" s="81" t="s">
        <v>67</v>
      </c>
      <c r="E177" s="22" t="s">
        <v>29</v>
      </c>
      <c r="F177" s="81" t="s">
        <v>30</v>
      </c>
      <c r="G177" s="81" t="str">
        <f t="shared" si="1"/>
        <v>Bruno</v>
      </c>
      <c r="H177" s="82" t="s">
        <v>214</v>
      </c>
      <c r="I177" s="82" t="s">
        <v>24</v>
      </c>
      <c r="J177" s="81" t="str">
        <f t="shared" si="2"/>
        <v>Não</v>
      </c>
      <c r="K177" s="83">
        <v>45155.0</v>
      </c>
      <c r="L177" s="98"/>
      <c r="M177" s="22" t="s">
        <v>778</v>
      </c>
      <c r="N177" s="84">
        <v>0.007</v>
      </c>
      <c r="O177" s="81" t="s">
        <v>24</v>
      </c>
      <c r="P177" s="85">
        <v>0.0</v>
      </c>
      <c r="Q177" s="46"/>
      <c r="R177" s="46"/>
      <c r="S177" s="46"/>
      <c r="T177" s="22" t="s">
        <v>215</v>
      </c>
      <c r="U177" s="86" t="s">
        <v>779</v>
      </c>
      <c r="V177" s="9" t="s">
        <v>780</v>
      </c>
      <c r="W177" s="87" t="str">
        <f t="shared" si="3"/>
        <v>Ativo</v>
      </c>
      <c r="X177" s="22"/>
      <c r="Y177" s="88" t="s">
        <v>144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37</v>
      </c>
      <c r="B178" s="80" t="s">
        <v>781</v>
      </c>
      <c r="C178" s="20" t="s">
        <v>782</v>
      </c>
      <c r="D178" s="81" t="s">
        <v>18</v>
      </c>
      <c r="E178" s="22" t="s">
        <v>19</v>
      </c>
      <c r="F178" s="81" t="s">
        <v>20</v>
      </c>
      <c r="G178" s="81" t="str">
        <f t="shared" si="1"/>
        <v>Augusto</v>
      </c>
      <c r="H178" s="82" t="s">
        <v>214</v>
      </c>
      <c r="I178" s="82" t="s">
        <v>24</v>
      </c>
      <c r="J178" s="81" t="str">
        <f t="shared" si="2"/>
        <v>Não</v>
      </c>
      <c r="K178" s="83">
        <v>44960.0</v>
      </c>
      <c r="L178" s="22"/>
      <c r="M178" s="22" t="s">
        <v>50</v>
      </c>
      <c r="N178" s="84">
        <v>0.012</v>
      </c>
      <c r="O178" s="81" t="s">
        <v>24</v>
      </c>
      <c r="P178" s="85">
        <v>0.0</v>
      </c>
      <c r="Q178" s="46"/>
      <c r="R178" s="46" t="s">
        <v>783</v>
      </c>
      <c r="S178" s="46"/>
      <c r="T178" s="22" t="s">
        <v>296</v>
      </c>
      <c r="U178" s="86" t="s">
        <v>784</v>
      </c>
      <c r="V178" s="9" t="s">
        <v>19</v>
      </c>
      <c r="W178" s="87" t="str">
        <f t="shared" si="3"/>
        <v>Ativo</v>
      </c>
      <c r="X178" s="22"/>
      <c r="Y178" s="88" t="s">
        <v>220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37</v>
      </c>
      <c r="B179" s="80" t="s">
        <v>785</v>
      </c>
      <c r="C179" s="20" t="s">
        <v>786</v>
      </c>
      <c r="D179" s="81" t="s">
        <v>18</v>
      </c>
      <c r="E179" s="22" t="s">
        <v>19</v>
      </c>
      <c r="F179" s="81" t="s">
        <v>42</v>
      </c>
      <c r="G179" s="81" t="str">
        <f t="shared" si="1"/>
        <v>Augusto</v>
      </c>
      <c r="H179" s="82" t="s">
        <v>214</v>
      </c>
      <c r="I179" s="82" t="s">
        <v>24</v>
      </c>
      <c r="J179" s="81" t="str">
        <f t="shared" si="2"/>
        <v>Não</v>
      </c>
      <c r="K179" s="83">
        <v>45035.0</v>
      </c>
      <c r="L179" s="22"/>
      <c r="M179" s="22" t="s">
        <v>50</v>
      </c>
      <c r="N179" s="84">
        <v>0.012</v>
      </c>
      <c r="O179" s="81" t="s">
        <v>24</v>
      </c>
      <c r="P179" s="85">
        <v>0.0</v>
      </c>
      <c r="Q179" s="46"/>
      <c r="R179" s="46"/>
      <c r="S179" s="46"/>
      <c r="T179" s="22" t="s">
        <v>215</v>
      </c>
      <c r="U179" s="86" t="s">
        <v>787</v>
      </c>
      <c r="V179" s="9" t="s">
        <v>19</v>
      </c>
      <c r="W179" s="87" t="str">
        <f t="shared" si="3"/>
        <v>Ativo</v>
      </c>
      <c r="X179" s="22"/>
      <c r="Y179" s="88" t="s">
        <v>220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37</v>
      </c>
      <c r="B180" s="80" t="s">
        <v>788</v>
      </c>
      <c r="C180" s="20" t="s">
        <v>789</v>
      </c>
      <c r="D180" s="81" t="s">
        <v>18</v>
      </c>
      <c r="E180" s="22" t="s">
        <v>29</v>
      </c>
      <c r="F180" s="81" t="s">
        <v>79</v>
      </c>
      <c r="G180" s="81" t="str">
        <f t="shared" si="1"/>
        <v>Augusto</v>
      </c>
      <c r="H180" s="82" t="s">
        <v>214</v>
      </c>
      <c r="I180" s="82" t="s">
        <v>24</v>
      </c>
      <c r="J180" s="81" t="str">
        <f t="shared" si="2"/>
        <v>Não</v>
      </c>
      <c r="K180" s="83">
        <v>45022.0</v>
      </c>
      <c r="L180" s="22"/>
      <c r="M180" s="22" t="s">
        <v>790</v>
      </c>
      <c r="N180" s="84">
        <v>0.01</v>
      </c>
      <c r="O180" s="81" t="s">
        <v>791</v>
      </c>
      <c r="P180" s="85">
        <v>0.2</v>
      </c>
      <c r="Q180" s="46"/>
      <c r="R180" s="46"/>
      <c r="S180" s="46"/>
      <c r="T180" s="22" t="s">
        <v>215</v>
      </c>
      <c r="U180" s="86" t="s">
        <v>792</v>
      </c>
      <c r="V180" s="9" t="s">
        <v>29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37</v>
      </c>
      <c r="B181" s="80" t="s">
        <v>788</v>
      </c>
      <c r="C181" s="20" t="s">
        <v>793</v>
      </c>
      <c r="D181" s="81" t="s">
        <v>18</v>
      </c>
      <c r="E181" s="22" t="s">
        <v>29</v>
      </c>
      <c r="F181" s="81" t="s">
        <v>79</v>
      </c>
      <c r="G181" s="81" t="str">
        <f t="shared" si="1"/>
        <v>Breno</v>
      </c>
      <c r="H181" s="82" t="s">
        <v>214</v>
      </c>
      <c r="I181" s="82" t="s">
        <v>24</v>
      </c>
      <c r="J181" s="81" t="str">
        <f t="shared" si="2"/>
        <v>Não</v>
      </c>
      <c r="K181" s="83">
        <v>44977.0</v>
      </c>
      <c r="L181" s="22"/>
      <c r="M181" s="22" t="s">
        <v>59</v>
      </c>
      <c r="N181" s="84">
        <v>0.025</v>
      </c>
      <c r="O181" s="81" t="s">
        <v>142</v>
      </c>
      <c r="P181" s="85">
        <v>0.2</v>
      </c>
      <c r="Q181" s="46"/>
      <c r="R181" s="46"/>
      <c r="S181" s="46"/>
      <c r="T181" s="22" t="s">
        <v>215</v>
      </c>
      <c r="U181" s="86" t="s">
        <v>792</v>
      </c>
      <c r="V181" s="9" t="s">
        <v>29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37</v>
      </c>
      <c r="B182" s="80" t="s">
        <v>788</v>
      </c>
      <c r="C182" s="20" t="s">
        <v>794</v>
      </c>
      <c r="D182" s="81" t="s">
        <v>18</v>
      </c>
      <c r="E182" s="22" t="s">
        <v>29</v>
      </c>
      <c r="F182" s="81" t="s">
        <v>79</v>
      </c>
      <c r="G182" s="81" t="str">
        <f t="shared" si="1"/>
        <v>Augusto</v>
      </c>
      <c r="H182" s="82" t="s">
        <v>214</v>
      </c>
      <c r="I182" s="82" t="s">
        <v>24</v>
      </c>
      <c r="J182" s="81" t="str">
        <f t="shared" si="2"/>
        <v>Não</v>
      </c>
      <c r="K182" s="83">
        <v>44972.0</v>
      </c>
      <c r="L182" s="22"/>
      <c r="M182" s="11" t="s">
        <v>158</v>
      </c>
      <c r="N182" s="84">
        <v>0.007</v>
      </c>
      <c r="O182" s="81" t="s">
        <v>24</v>
      </c>
      <c r="P182" s="85">
        <v>0.0</v>
      </c>
      <c r="Q182" s="46"/>
      <c r="R182" s="46"/>
      <c r="S182" s="15" t="s">
        <v>795</v>
      </c>
      <c r="T182" s="22" t="s">
        <v>215</v>
      </c>
      <c r="U182" s="86" t="s">
        <v>792</v>
      </c>
      <c r="V182" s="9" t="s">
        <v>29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37</v>
      </c>
      <c r="B183" s="80" t="s">
        <v>788</v>
      </c>
      <c r="C183" s="20" t="s">
        <v>796</v>
      </c>
      <c r="D183" s="81" t="s">
        <v>18</v>
      </c>
      <c r="E183" s="22" t="s">
        <v>29</v>
      </c>
      <c r="F183" s="81" t="s">
        <v>79</v>
      </c>
      <c r="G183" s="81" t="str">
        <f t="shared" si="1"/>
        <v>Bruno</v>
      </c>
      <c r="H183" s="82" t="s">
        <v>214</v>
      </c>
      <c r="I183" s="82" t="s">
        <v>24</v>
      </c>
      <c r="J183" s="81" t="str">
        <f t="shared" si="2"/>
        <v>Não</v>
      </c>
      <c r="K183" s="83">
        <v>44991.0</v>
      </c>
      <c r="L183" s="22"/>
      <c r="M183" s="22" t="s">
        <v>50</v>
      </c>
      <c r="N183" s="84">
        <v>0.012</v>
      </c>
      <c r="O183" s="81" t="s">
        <v>24</v>
      </c>
      <c r="P183" s="85">
        <v>0.0</v>
      </c>
      <c r="Q183" s="46"/>
      <c r="R183" s="46"/>
      <c r="S183" s="46"/>
      <c r="T183" s="22" t="s">
        <v>215</v>
      </c>
      <c r="U183" s="86" t="s">
        <v>792</v>
      </c>
      <c r="V183" s="9" t="s">
        <v>29</v>
      </c>
      <c r="W183" s="87" t="str">
        <f t="shared" si="3"/>
        <v>Ativo</v>
      </c>
      <c r="X183" s="22"/>
      <c r="Y183" s="88" t="s">
        <v>144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37</v>
      </c>
      <c r="B184" s="91" t="s">
        <v>797</v>
      </c>
      <c r="C184" s="7" t="s">
        <v>798</v>
      </c>
      <c r="D184" s="9" t="s">
        <v>18</v>
      </c>
      <c r="E184" s="86" t="s">
        <v>29</v>
      </c>
      <c r="F184" s="9" t="s">
        <v>181</v>
      </c>
      <c r="G184" s="81" t="str">
        <f t="shared" si="1"/>
        <v>Bruno</v>
      </c>
      <c r="H184" s="87" t="s">
        <v>214</v>
      </c>
      <c r="I184" s="87" t="s">
        <v>24</v>
      </c>
      <c r="J184" s="81" t="str">
        <f t="shared" si="2"/>
        <v>Sim</v>
      </c>
      <c r="K184" s="93">
        <v>45345.0</v>
      </c>
      <c r="L184" s="22"/>
      <c r="M184" s="11" t="s">
        <v>50</v>
      </c>
      <c r="N184" s="12">
        <v>0.012</v>
      </c>
      <c r="O184" s="9" t="s">
        <v>24</v>
      </c>
      <c r="P184" s="95">
        <v>0.0</v>
      </c>
      <c r="Q184" s="147" t="s">
        <v>799</v>
      </c>
      <c r="R184" s="46"/>
      <c r="S184" s="46"/>
      <c r="T184" s="86" t="s">
        <v>215</v>
      </c>
      <c r="U184" s="5" t="s">
        <v>800</v>
      </c>
      <c r="V184" s="9" t="s">
        <v>29</v>
      </c>
      <c r="W184" s="87" t="str">
        <f t="shared" si="3"/>
        <v>Ativo</v>
      </c>
      <c r="X184" s="22"/>
      <c r="Y184" s="88" t="s">
        <v>144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37</v>
      </c>
      <c r="B185" s="80" t="s">
        <v>801</v>
      </c>
      <c r="C185" s="20" t="s">
        <v>802</v>
      </c>
      <c r="D185" s="81" t="s">
        <v>67</v>
      </c>
      <c r="E185" s="22" t="s">
        <v>29</v>
      </c>
      <c r="F185" s="81" t="s">
        <v>803</v>
      </c>
      <c r="G185" s="81" t="str">
        <f t="shared" si="1"/>
        <v>Augusto</v>
      </c>
      <c r="H185" s="82" t="s">
        <v>282</v>
      </c>
      <c r="I185" s="82" t="s">
        <v>24</v>
      </c>
      <c r="J185" s="81" t="str">
        <f t="shared" si="2"/>
        <v>Não</v>
      </c>
      <c r="K185" s="83">
        <v>45070.0</v>
      </c>
      <c r="L185" s="101">
        <v>45121.0</v>
      </c>
      <c r="M185" s="22" t="s">
        <v>77</v>
      </c>
      <c r="N185" s="84">
        <v>0.016</v>
      </c>
      <c r="O185" s="81" t="s">
        <v>86</v>
      </c>
      <c r="P185" s="85">
        <v>0.1</v>
      </c>
      <c r="Q185" s="102"/>
      <c r="R185" s="102"/>
      <c r="S185" s="46"/>
      <c r="T185" s="22" t="s">
        <v>215</v>
      </c>
      <c r="U185" s="86" t="s">
        <v>804</v>
      </c>
      <c r="V185" s="9" t="s">
        <v>298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37</v>
      </c>
      <c r="B186" s="148" t="s">
        <v>805</v>
      </c>
      <c r="C186" s="34" t="s">
        <v>806</v>
      </c>
      <c r="D186" s="81" t="s">
        <v>18</v>
      </c>
      <c r="E186" s="22" t="s">
        <v>19</v>
      </c>
      <c r="F186" s="81" t="s">
        <v>20</v>
      </c>
      <c r="G186" s="81" t="str">
        <f t="shared" si="1"/>
        <v>Augusto</v>
      </c>
      <c r="H186" s="82" t="s">
        <v>252</v>
      </c>
      <c r="I186" s="82" t="s">
        <v>272</v>
      </c>
      <c r="J186" s="81" t="str">
        <f t="shared" si="2"/>
        <v>Sim</v>
      </c>
      <c r="K186" s="83">
        <v>45204.0</v>
      </c>
      <c r="L186" s="101"/>
      <c r="M186" s="22" t="s">
        <v>50</v>
      </c>
      <c r="N186" s="84">
        <v>0.012</v>
      </c>
      <c r="O186" s="81" t="s">
        <v>24</v>
      </c>
      <c r="P186" s="85">
        <v>0.0</v>
      </c>
      <c r="Q186" s="49" t="s">
        <v>807</v>
      </c>
      <c r="R186" s="102"/>
      <c r="S186" s="46"/>
      <c r="T186" s="22" t="s">
        <v>215</v>
      </c>
      <c r="U186" s="86" t="s">
        <v>808</v>
      </c>
      <c r="V186" s="9" t="s">
        <v>19</v>
      </c>
      <c r="W186" s="87" t="str">
        <f t="shared" si="3"/>
        <v>Ativo</v>
      </c>
      <c r="X186" s="22"/>
      <c r="Y186" s="88" t="s">
        <v>220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37</v>
      </c>
      <c r="B187" s="80" t="s">
        <v>809</v>
      </c>
      <c r="C187" s="20" t="s">
        <v>810</v>
      </c>
      <c r="D187" s="81" t="s">
        <v>18</v>
      </c>
      <c r="E187" s="22" t="s">
        <v>19</v>
      </c>
      <c r="F187" s="81" t="s">
        <v>55</v>
      </c>
      <c r="G187" s="81" t="str">
        <f t="shared" si="1"/>
        <v>Augusto</v>
      </c>
      <c r="H187" s="82" t="s">
        <v>214</v>
      </c>
      <c r="I187" s="82" t="s">
        <v>24</v>
      </c>
      <c r="J187" s="81" t="str">
        <f t="shared" si="2"/>
        <v>Não</v>
      </c>
      <c r="K187" s="83">
        <v>44974.0</v>
      </c>
      <c r="L187" s="22"/>
      <c r="M187" s="22" t="s">
        <v>50</v>
      </c>
      <c r="N187" s="84">
        <v>0.01</v>
      </c>
      <c r="O187" s="81" t="s">
        <v>24</v>
      </c>
      <c r="P187" s="85">
        <v>0.0</v>
      </c>
      <c r="Q187" s="46"/>
      <c r="R187" s="46"/>
      <c r="S187" s="46"/>
      <c r="T187" s="22" t="s">
        <v>215</v>
      </c>
      <c r="U187" s="86" t="s">
        <v>811</v>
      </c>
      <c r="V187" s="9" t="s">
        <v>19</v>
      </c>
      <c r="W187" s="87" t="str">
        <f t="shared" si="3"/>
        <v>Ativo</v>
      </c>
      <c r="X187" s="22"/>
      <c r="Y187" s="88" t="s">
        <v>220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37</v>
      </c>
      <c r="B188" s="37" t="s">
        <v>812</v>
      </c>
      <c r="C188" s="34" t="s">
        <v>813</v>
      </c>
      <c r="D188" s="149" t="s">
        <v>67</v>
      </c>
      <c r="E188" s="39" t="s">
        <v>29</v>
      </c>
      <c r="F188" s="149" t="s">
        <v>30</v>
      </c>
      <c r="G188" s="81" t="str">
        <f t="shared" si="1"/>
        <v>Augusto</v>
      </c>
      <c r="H188" s="150" t="s">
        <v>214</v>
      </c>
      <c r="I188" s="150" t="s">
        <v>24</v>
      </c>
      <c r="J188" s="81" t="str">
        <f t="shared" si="2"/>
        <v>Não</v>
      </c>
      <c r="K188" s="151">
        <v>45187.0</v>
      </c>
      <c r="L188" s="39"/>
      <c r="M188" s="39" t="s">
        <v>85</v>
      </c>
      <c r="N188" s="152">
        <v>0.01</v>
      </c>
      <c r="O188" s="149" t="s">
        <v>86</v>
      </c>
      <c r="P188" s="153">
        <v>0.1</v>
      </c>
      <c r="Q188" s="154"/>
      <c r="R188" s="154"/>
      <c r="S188" s="154"/>
      <c r="T188" s="39" t="s">
        <v>215</v>
      </c>
      <c r="U188" s="155" t="s">
        <v>814</v>
      </c>
      <c r="V188" s="156" t="s">
        <v>29</v>
      </c>
      <c r="W188" s="87" t="str">
        <f t="shared" si="3"/>
        <v>Ativo</v>
      </c>
      <c r="X188" s="39"/>
      <c r="Y188" s="157" t="s">
        <v>220</v>
      </c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>
        <v>0.0</v>
      </c>
      <c r="AM188" s="158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37</v>
      </c>
      <c r="B189" s="80" t="s">
        <v>815</v>
      </c>
      <c r="C189" s="20" t="s">
        <v>816</v>
      </c>
      <c r="D189" s="81" t="s">
        <v>18</v>
      </c>
      <c r="E189" s="22" t="s">
        <v>62</v>
      </c>
      <c r="F189" s="81" t="s">
        <v>63</v>
      </c>
      <c r="G189" s="81" t="str">
        <f t="shared" si="1"/>
        <v>Augusto</v>
      </c>
      <c r="H189" s="82" t="s">
        <v>214</v>
      </c>
      <c r="I189" s="82" t="s">
        <v>24</v>
      </c>
      <c r="J189" s="81" t="str">
        <f t="shared" si="2"/>
        <v>Não</v>
      </c>
      <c r="K189" s="83">
        <v>45071.0</v>
      </c>
      <c r="L189" s="22"/>
      <c r="M189" s="22" t="s">
        <v>85</v>
      </c>
      <c r="N189" s="84">
        <v>0.012</v>
      </c>
      <c r="O189" s="81" t="s">
        <v>24</v>
      </c>
      <c r="P189" s="85">
        <v>0.0</v>
      </c>
      <c r="Q189" s="102"/>
      <c r="R189" s="102"/>
      <c r="S189" s="96" t="s">
        <v>817</v>
      </c>
      <c r="T189" s="22" t="s">
        <v>215</v>
      </c>
      <c r="U189" s="86" t="s">
        <v>818</v>
      </c>
      <c r="V189" s="9" t="s">
        <v>269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37</v>
      </c>
      <c r="B190" s="97" t="s">
        <v>819</v>
      </c>
      <c r="C190" s="20" t="s">
        <v>820</v>
      </c>
      <c r="D190" s="81" t="s">
        <v>18</v>
      </c>
      <c r="E190" s="22" t="s">
        <v>62</v>
      </c>
      <c r="F190" s="81" t="s">
        <v>74</v>
      </c>
      <c r="G190" s="81" t="str">
        <f t="shared" si="1"/>
        <v>Bruno</v>
      </c>
      <c r="H190" s="82" t="s">
        <v>214</v>
      </c>
      <c r="I190" s="82" t="s">
        <v>24</v>
      </c>
      <c r="J190" s="81" t="str">
        <f t="shared" si="2"/>
        <v>Não</v>
      </c>
      <c r="K190" s="83">
        <v>45042.0</v>
      </c>
      <c r="L190" s="22"/>
      <c r="M190" s="22" t="s">
        <v>46</v>
      </c>
      <c r="N190" s="84">
        <v>0.02</v>
      </c>
      <c r="O190" s="81" t="s">
        <v>86</v>
      </c>
      <c r="P190" s="85">
        <v>0.2</v>
      </c>
      <c r="Q190" s="46"/>
      <c r="R190" s="46"/>
      <c r="S190" s="46"/>
      <c r="T190" s="22" t="s">
        <v>215</v>
      </c>
      <c r="U190" s="86" t="s">
        <v>821</v>
      </c>
      <c r="V190" s="9" t="s">
        <v>269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37</v>
      </c>
      <c r="B191" s="159" t="s">
        <v>822</v>
      </c>
      <c r="C191" s="110" t="s">
        <v>823</v>
      </c>
      <c r="D191" s="9" t="s">
        <v>18</v>
      </c>
      <c r="E191" s="86" t="s">
        <v>29</v>
      </c>
      <c r="F191" s="9" t="s">
        <v>824</v>
      </c>
      <c r="G191" s="81" t="str">
        <f t="shared" si="1"/>
        <v>Augusto</v>
      </c>
      <c r="H191" s="87" t="s">
        <v>214</v>
      </c>
      <c r="I191" s="87" t="s">
        <v>24</v>
      </c>
      <c r="J191" s="81" t="str">
        <f t="shared" si="2"/>
        <v>Não</v>
      </c>
      <c r="K191" s="93">
        <v>45280.0</v>
      </c>
      <c r="L191" s="22"/>
      <c r="M191" s="22" t="s">
        <v>50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86" t="s">
        <v>215</v>
      </c>
      <c r="U191" s="86" t="s">
        <v>825</v>
      </c>
      <c r="V191" s="9" t="s">
        <v>29</v>
      </c>
      <c r="W191" s="87" t="str">
        <f t="shared" si="3"/>
        <v>Ativo</v>
      </c>
      <c r="X191" s="22"/>
      <c r="Y191" s="88" t="s">
        <v>220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37</v>
      </c>
      <c r="B192" s="6" t="s">
        <v>826</v>
      </c>
      <c r="C192" s="20" t="s">
        <v>827</v>
      </c>
      <c r="D192" s="81" t="s">
        <v>67</v>
      </c>
      <c r="E192" s="22" t="s">
        <v>29</v>
      </c>
      <c r="F192" s="81" t="s">
        <v>30</v>
      </c>
      <c r="G192" s="81" t="str">
        <f t="shared" si="1"/>
        <v>Bruno</v>
      </c>
      <c r="H192" s="87" t="s">
        <v>239</v>
      </c>
      <c r="I192" s="87" t="s">
        <v>373</v>
      </c>
      <c r="J192" s="81" t="str">
        <f t="shared" si="2"/>
        <v>Não</v>
      </c>
      <c r="K192" s="83">
        <v>45105.0</v>
      </c>
      <c r="L192" s="98"/>
      <c r="M192" s="22" t="s">
        <v>77</v>
      </c>
      <c r="N192" s="84">
        <v>0.012</v>
      </c>
      <c r="O192" s="81" t="s">
        <v>86</v>
      </c>
      <c r="P192" s="85">
        <v>0.2</v>
      </c>
      <c r="Q192" s="102"/>
      <c r="R192" s="102"/>
      <c r="S192" s="103" t="s">
        <v>828</v>
      </c>
      <c r="T192" s="22" t="s">
        <v>215</v>
      </c>
      <c r="U192" s="86" t="s">
        <v>829</v>
      </c>
      <c r="V192" s="9" t="s">
        <v>549</v>
      </c>
      <c r="W192" s="87" t="str">
        <f t="shared" si="3"/>
        <v>Ativo</v>
      </c>
      <c r="X192" s="22"/>
      <c r="Y192" s="88" t="s">
        <v>144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37</v>
      </c>
      <c r="B193" s="6" t="s">
        <v>826</v>
      </c>
      <c r="C193" s="62" t="s">
        <v>830</v>
      </c>
      <c r="D193" s="9" t="s">
        <v>67</v>
      </c>
      <c r="E193" s="86" t="s">
        <v>29</v>
      </c>
      <c r="F193" s="81" t="s">
        <v>30</v>
      </c>
      <c r="G193" s="81" t="str">
        <f t="shared" si="1"/>
        <v>Bruno</v>
      </c>
      <c r="H193" s="87" t="s">
        <v>239</v>
      </c>
      <c r="I193" s="87" t="s">
        <v>369</v>
      </c>
      <c r="J193" s="81" t="str">
        <f t="shared" si="2"/>
        <v>Não</v>
      </c>
      <c r="K193" s="93">
        <v>45365.0</v>
      </c>
      <c r="L193" s="98"/>
      <c r="M193" s="86" t="s">
        <v>85</v>
      </c>
      <c r="N193" s="94">
        <v>0.014</v>
      </c>
      <c r="O193" s="9" t="s">
        <v>86</v>
      </c>
      <c r="P193" s="95">
        <v>0.1</v>
      </c>
      <c r="Q193" s="102"/>
      <c r="R193" s="102"/>
      <c r="S193" s="103" t="s">
        <v>828</v>
      </c>
      <c r="T193" s="86" t="s">
        <v>215</v>
      </c>
      <c r="U193" s="63" t="s">
        <v>829</v>
      </c>
      <c r="V193" s="9" t="s">
        <v>549</v>
      </c>
      <c r="W193" s="87" t="str">
        <f t="shared" si="3"/>
        <v>Ativo</v>
      </c>
      <c r="X193" s="22"/>
      <c r="Y193" s="88" t="s">
        <v>144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37</v>
      </c>
      <c r="B194" s="80" t="s">
        <v>831</v>
      </c>
      <c r="C194" s="20" t="s">
        <v>832</v>
      </c>
      <c r="D194" s="81" t="s">
        <v>18</v>
      </c>
      <c r="E194" s="22" t="s">
        <v>298</v>
      </c>
      <c r="F194" s="22" t="s">
        <v>597</v>
      </c>
      <c r="G194" s="81" t="str">
        <f t="shared" si="1"/>
        <v>Augusto</v>
      </c>
      <c r="H194" s="82" t="s">
        <v>214</v>
      </c>
      <c r="I194" s="82" t="s">
        <v>24</v>
      </c>
      <c r="J194" s="81" t="str">
        <f t="shared" si="2"/>
        <v>Não</v>
      </c>
      <c r="K194" s="83">
        <v>45166.0</v>
      </c>
      <c r="L194" s="22"/>
      <c r="M194" s="22" t="s">
        <v>77</v>
      </c>
      <c r="N194" s="84">
        <v>0.015</v>
      </c>
      <c r="O194" s="81" t="s">
        <v>86</v>
      </c>
      <c r="P194" s="85">
        <v>0.1</v>
      </c>
      <c r="Q194" s="46"/>
      <c r="R194" s="46"/>
      <c r="S194" s="46"/>
      <c r="T194" s="22" t="s">
        <v>215</v>
      </c>
      <c r="U194" s="86" t="s">
        <v>833</v>
      </c>
      <c r="V194" s="9" t="s">
        <v>29</v>
      </c>
      <c r="W194" s="87" t="str">
        <f t="shared" si="3"/>
        <v>Ativo</v>
      </c>
      <c r="X194" s="22"/>
      <c r="Y194" s="88" t="s">
        <v>220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37</v>
      </c>
      <c r="B195" s="80" t="s">
        <v>834</v>
      </c>
      <c r="C195" s="20" t="s">
        <v>835</v>
      </c>
      <c r="D195" s="81" t="s">
        <v>67</v>
      </c>
      <c r="E195" s="22" t="s">
        <v>29</v>
      </c>
      <c r="F195" s="81" t="s">
        <v>836</v>
      </c>
      <c r="G195" s="81" t="str">
        <f t="shared" si="1"/>
        <v>Breno</v>
      </c>
      <c r="H195" s="82" t="s">
        <v>214</v>
      </c>
      <c r="I195" s="82" t="s">
        <v>24</v>
      </c>
      <c r="J195" s="81" t="str">
        <f t="shared" si="2"/>
        <v>Não</v>
      </c>
      <c r="K195" s="83">
        <v>44879.0</v>
      </c>
      <c r="L195" s="22"/>
      <c r="M195" s="22" t="s">
        <v>50</v>
      </c>
      <c r="N195" s="84">
        <v>0.01</v>
      </c>
      <c r="O195" s="81" t="s">
        <v>24</v>
      </c>
      <c r="P195" s="85">
        <v>0.0</v>
      </c>
      <c r="Q195" s="46"/>
      <c r="R195" s="46"/>
      <c r="S195" s="46"/>
      <c r="T195" s="22" t="s">
        <v>215</v>
      </c>
      <c r="U195" s="86" t="s">
        <v>837</v>
      </c>
      <c r="V195" s="9" t="s">
        <v>29</v>
      </c>
      <c r="W195" s="87" t="str">
        <f t="shared" si="3"/>
        <v>Ativo</v>
      </c>
      <c r="X195" s="22"/>
      <c r="Y195" s="88" t="s">
        <v>220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37</v>
      </c>
      <c r="B196" s="91" t="s">
        <v>838</v>
      </c>
      <c r="C196" s="7" t="s">
        <v>839</v>
      </c>
      <c r="D196" s="9" t="s">
        <v>18</v>
      </c>
      <c r="E196" s="86" t="s">
        <v>19</v>
      </c>
      <c r="F196" s="9" t="s">
        <v>20</v>
      </c>
      <c r="G196" s="81" t="str">
        <f t="shared" si="1"/>
        <v>Augusto</v>
      </c>
      <c r="H196" s="87" t="s">
        <v>214</v>
      </c>
      <c r="I196" s="87" t="s">
        <v>24</v>
      </c>
      <c r="J196" s="81" t="str">
        <f t="shared" si="2"/>
        <v>Não</v>
      </c>
      <c r="K196" s="93">
        <v>45331.0</v>
      </c>
      <c r="L196" s="22"/>
      <c r="M196" s="86" t="s">
        <v>50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86" t="s">
        <v>296</v>
      </c>
      <c r="U196" s="5" t="s">
        <v>840</v>
      </c>
      <c r="V196" s="9" t="s">
        <v>19</v>
      </c>
      <c r="W196" s="87" t="str">
        <f t="shared" si="3"/>
        <v>Ativo</v>
      </c>
      <c r="X196" s="86"/>
      <c r="Y196" s="88" t="s">
        <v>220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37</v>
      </c>
      <c r="B197" s="60" t="s">
        <v>841</v>
      </c>
      <c r="C197" s="146" t="s">
        <v>842</v>
      </c>
      <c r="D197" s="81" t="s">
        <v>18</v>
      </c>
      <c r="E197" s="22" t="s">
        <v>62</v>
      </c>
      <c r="F197" s="28" t="s">
        <v>74</v>
      </c>
      <c r="G197" s="81" t="str">
        <f t="shared" si="1"/>
        <v>Augusto</v>
      </c>
      <c r="H197" s="82" t="s">
        <v>252</v>
      </c>
      <c r="I197" s="82" t="s">
        <v>272</v>
      </c>
      <c r="J197" s="81" t="str">
        <f t="shared" si="2"/>
        <v>Não</v>
      </c>
      <c r="K197" s="83">
        <v>45222.0</v>
      </c>
      <c r="L197" s="22"/>
      <c r="M197" s="22" t="s">
        <v>223</v>
      </c>
      <c r="N197" s="84">
        <v>0.0</v>
      </c>
      <c r="O197" s="81" t="s">
        <v>24</v>
      </c>
      <c r="P197" s="85">
        <v>0.0</v>
      </c>
      <c r="Q197" s="46"/>
      <c r="R197" s="46"/>
      <c r="S197" s="46"/>
      <c r="T197" s="22" t="s">
        <v>215</v>
      </c>
      <c r="U197" s="86" t="s">
        <v>843</v>
      </c>
      <c r="V197" s="9" t="s">
        <v>269</v>
      </c>
      <c r="W197" s="87" t="str">
        <f t="shared" si="3"/>
        <v>Ativo</v>
      </c>
      <c r="X197" s="22"/>
      <c r="Y197" s="88" t="s">
        <v>144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37</v>
      </c>
      <c r="B198" s="37" t="s">
        <v>844</v>
      </c>
      <c r="C198" s="34" t="s">
        <v>845</v>
      </c>
      <c r="D198" s="81" t="s">
        <v>67</v>
      </c>
      <c r="E198" s="22" t="s">
        <v>29</v>
      </c>
      <c r="F198" s="81" t="s">
        <v>471</v>
      </c>
      <c r="G198" s="81" t="str">
        <f t="shared" si="1"/>
        <v>Bruno</v>
      </c>
      <c r="H198" s="82" t="s">
        <v>214</v>
      </c>
      <c r="I198" s="82" t="s">
        <v>24</v>
      </c>
      <c r="J198" s="81" t="str">
        <f t="shared" si="2"/>
        <v>Sim</v>
      </c>
      <c r="K198" s="83">
        <v>45174.0</v>
      </c>
      <c r="L198" s="22"/>
      <c r="M198" s="22" t="s">
        <v>50</v>
      </c>
      <c r="N198" s="84">
        <v>0.0085</v>
      </c>
      <c r="O198" s="81" t="s">
        <v>24</v>
      </c>
      <c r="P198" s="85">
        <v>0.0</v>
      </c>
      <c r="Q198" s="46" t="s">
        <v>846</v>
      </c>
      <c r="R198" s="46"/>
      <c r="S198" s="46"/>
      <c r="T198" s="22" t="s">
        <v>215</v>
      </c>
      <c r="U198" s="86" t="s">
        <v>847</v>
      </c>
      <c r="V198" s="9" t="s">
        <v>298</v>
      </c>
      <c r="W198" s="87" t="str">
        <f t="shared" si="3"/>
        <v>Ativo</v>
      </c>
      <c r="X198" s="22"/>
      <c r="Y198" s="88" t="s">
        <v>144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37</v>
      </c>
      <c r="B199" s="25" t="s">
        <v>848</v>
      </c>
      <c r="C199" s="34" t="s">
        <v>849</v>
      </c>
      <c r="D199" s="81" t="s">
        <v>18</v>
      </c>
      <c r="E199" s="22" t="s">
        <v>29</v>
      </c>
      <c r="F199" s="28" t="s">
        <v>496</v>
      </c>
      <c r="G199" s="81" t="str">
        <f t="shared" si="1"/>
        <v>Augusto</v>
      </c>
      <c r="H199" s="82" t="s">
        <v>214</v>
      </c>
      <c r="I199" s="82" t="s">
        <v>24</v>
      </c>
      <c r="J199" s="81" t="str">
        <f t="shared" si="2"/>
        <v>Sim</v>
      </c>
      <c r="K199" s="83">
        <v>45201.0</v>
      </c>
      <c r="L199" s="22"/>
      <c r="M199" s="22" t="s">
        <v>50</v>
      </c>
      <c r="N199" s="84">
        <v>0.012</v>
      </c>
      <c r="O199" s="81" t="s">
        <v>24</v>
      </c>
      <c r="P199" s="85">
        <v>0.0</v>
      </c>
      <c r="Q199" s="128" t="s">
        <v>850</v>
      </c>
      <c r="R199" s="46"/>
      <c r="S199" s="46"/>
      <c r="T199" s="22" t="s">
        <v>215</v>
      </c>
      <c r="U199" s="86" t="s">
        <v>851</v>
      </c>
      <c r="V199" s="9" t="s">
        <v>29</v>
      </c>
      <c r="W199" s="87" t="str">
        <f t="shared" si="3"/>
        <v>Ativo</v>
      </c>
      <c r="X199" s="22"/>
      <c r="Y199" s="88" t="s">
        <v>220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37</v>
      </c>
      <c r="B200" s="6" t="s">
        <v>852</v>
      </c>
      <c r="C200" s="62" t="s">
        <v>853</v>
      </c>
      <c r="D200" s="9" t="s">
        <v>18</v>
      </c>
      <c r="E200" s="86" t="s">
        <v>19</v>
      </c>
      <c r="F200" s="9" t="s">
        <v>854</v>
      </c>
      <c r="G200" s="81" t="str">
        <f t="shared" si="1"/>
        <v>Augusto</v>
      </c>
      <c r="H200" s="87" t="s">
        <v>214</v>
      </c>
      <c r="I200" s="87" t="s">
        <v>24</v>
      </c>
      <c r="J200" s="81" t="str">
        <f t="shared" si="2"/>
        <v>Não</v>
      </c>
      <c r="K200" s="93">
        <v>45373.0</v>
      </c>
      <c r="L200" s="22"/>
      <c r="M200" s="86" t="s">
        <v>50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86" t="s">
        <v>215</v>
      </c>
      <c r="U200" s="63" t="s">
        <v>855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37</v>
      </c>
      <c r="B201" s="80" t="s">
        <v>856</v>
      </c>
      <c r="C201" s="20" t="s">
        <v>857</v>
      </c>
      <c r="D201" s="81" t="s">
        <v>18</v>
      </c>
      <c r="E201" s="22" t="s">
        <v>19</v>
      </c>
      <c r="F201" s="81" t="s">
        <v>20</v>
      </c>
      <c r="G201" s="81" t="str">
        <f t="shared" si="1"/>
        <v>Augusto</v>
      </c>
      <c r="H201" s="82" t="s">
        <v>214</v>
      </c>
      <c r="I201" s="82" t="s">
        <v>24</v>
      </c>
      <c r="J201" s="81" t="str">
        <f t="shared" si="2"/>
        <v>Não</v>
      </c>
      <c r="K201" s="83">
        <v>45033.0</v>
      </c>
      <c r="L201" s="22"/>
      <c r="M201" s="22" t="s">
        <v>50</v>
      </c>
      <c r="N201" s="84">
        <v>0.012</v>
      </c>
      <c r="O201" s="81" t="s">
        <v>24</v>
      </c>
      <c r="P201" s="85">
        <v>0.0</v>
      </c>
      <c r="Q201" s="127"/>
      <c r="R201" s="127"/>
      <c r="S201" s="127"/>
      <c r="T201" s="22" t="s">
        <v>215</v>
      </c>
      <c r="U201" s="86" t="s">
        <v>858</v>
      </c>
      <c r="V201" s="9" t="s">
        <v>859</v>
      </c>
      <c r="W201" s="87" t="str">
        <f t="shared" si="3"/>
        <v>Ativo</v>
      </c>
      <c r="X201" s="22"/>
      <c r="Y201" s="88" t="s">
        <v>220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37</v>
      </c>
      <c r="B202" s="133" t="s">
        <v>860</v>
      </c>
      <c r="C202" s="20" t="s">
        <v>861</v>
      </c>
      <c r="D202" s="81" t="s">
        <v>18</v>
      </c>
      <c r="E202" s="22" t="s">
        <v>19</v>
      </c>
      <c r="F202" s="81" t="s">
        <v>42</v>
      </c>
      <c r="G202" s="81" t="str">
        <f t="shared" si="1"/>
        <v>Augusto</v>
      </c>
      <c r="H202" s="82" t="s">
        <v>214</v>
      </c>
      <c r="I202" s="82" t="s">
        <v>24</v>
      </c>
      <c r="J202" s="81" t="str">
        <f t="shared" si="2"/>
        <v>Não</v>
      </c>
      <c r="K202" s="83">
        <v>45156.0</v>
      </c>
      <c r="L202" s="22"/>
      <c r="M202" s="22" t="s">
        <v>50</v>
      </c>
      <c r="N202" s="84">
        <v>0.012</v>
      </c>
      <c r="O202" s="81" t="s">
        <v>24</v>
      </c>
      <c r="P202" s="85">
        <v>0.0</v>
      </c>
      <c r="Q202" s="127"/>
      <c r="R202" s="127"/>
      <c r="S202" s="127"/>
      <c r="T202" s="22" t="s">
        <v>215</v>
      </c>
      <c r="U202" s="86" t="s">
        <v>862</v>
      </c>
      <c r="V202" s="9" t="s">
        <v>19</v>
      </c>
      <c r="W202" s="87" t="str">
        <f t="shared" si="3"/>
        <v>Ativo</v>
      </c>
      <c r="X202" s="22"/>
      <c r="Y202" s="88" t="s">
        <v>220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37</v>
      </c>
      <c r="B203" s="118" t="s">
        <v>863</v>
      </c>
      <c r="C203" s="160" t="s">
        <v>864</v>
      </c>
      <c r="D203" s="81" t="s">
        <v>18</v>
      </c>
      <c r="E203" s="22" t="s">
        <v>29</v>
      </c>
      <c r="F203" s="81" t="s">
        <v>92</v>
      </c>
      <c r="G203" s="81" t="str">
        <f t="shared" si="1"/>
        <v>Breno</v>
      </c>
      <c r="H203" s="82" t="s">
        <v>214</v>
      </c>
      <c r="I203" s="82" t="s">
        <v>24</v>
      </c>
      <c r="J203" s="81" t="str">
        <f t="shared" si="2"/>
        <v>Não</v>
      </c>
      <c r="K203" s="83">
        <v>45244.0</v>
      </c>
      <c r="L203" s="22"/>
      <c r="M203" s="22" t="s">
        <v>50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215</v>
      </c>
      <c r="U203" s="86" t="s">
        <v>865</v>
      </c>
      <c r="V203" s="9" t="s">
        <v>29</v>
      </c>
      <c r="W203" s="87" t="str">
        <f t="shared" si="3"/>
        <v>Ativo</v>
      </c>
      <c r="X203" s="22"/>
      <c r="Y203" s="88" t="s">
        <v>220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37</v>
      </c>
      <c r="B204" s="97" t="s">
        <v>866</v>
      </c>
      <c r="C204" s="20" t="s">
        <v>867</v>
      </c>
      <c r="D204" s="81" t="s">
        <v>18</v>
      </c>
      <c r="E204" s="22" t="s">
        <v>29</v>
      </c>
      <c r="F204" s="22" t="s">
        <v>79</v>
      </c>
      <c r="G204" s="81" t="str">
        <f t="shared" si="1"/>
        <v>Breno</v>
      </c>
      <c r="H204" s="82" t="s">
        <v>214</v>
      </c>
      <c r="I204" s="82" t="s">
        <v>24</v>
      </c>
      <c r="J204" s="81" t="str">
        <f t="shared" si="2"/>
        <v>Não</v>
      </c>
      <c r="K204" s="83">
        <v>44998.0</v>
      </c>
      <c r="L204" s="22"/>
      <c r="M204" s="22" t="s">
        <v>50</v>
      </c>
      <c r="N204" s="84">
        <v>0.012</v>
      </c>
      <c r="O204" s="81" t="s">
        <v>24</v>
      </c>
      <c r="P204" s="85">
        <v>0.0</v>
      </c>
      <c r="Q204" s="46"/>
      <c r="R204" s="46"/>
      <c r="S204" s="46"/>
      <c r="T204" s="22" t="s">
        <v>215</v>
      </c>
      <c r="U204" s="86" t="s">
        <v>868</v>
      </c>
      <c r="V204" s="9" t="s">
        <v>29</v>
      </c>
      <c r="W204" s="87" t="str">
        <f t="shared" si="3"/>
        <v>Ativo</v>
      </c>
      <c r="X204" s="22"/>
      <c r="Y204" s="88" t="s">
        <v>220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37</v>
      </c>
      <c r="B205" s="97" t="s">
        <v>869</v>
      </c>
      <c r="C205" s="20" t="s">
        <v>870</v>
      </c>
      <c r="D205" s="81" t="s">
        <v>18</v>
      </c>
      <c r="E205" s="22" t="s">
        <v>29</v>
      </c>
      <c r="F205" s="22" t="s">
        <v>824</v>
      </c>
      <c r="G205" s="81" t="str">
        <f t="shared" si="1"/>
        <v>Bruno</v>
      </c>
      <c r="H205" s="82" t="s">
        <v>214</v>
      </c>
      <c r="I205" s="82" t="s">
        <v>24</v>
      </c>
      <c r="J205" s="81" t="str">
        <f t="shared" si="2"/>
        <v>Não</v>
      </c>
      <c r="K205" s="83">
        <v>45121.0</v>
      </c>
      <c r="L205" s="22"/>
      <c r="M205" s="22" t="s">
        <v>50</v>
      </c>
      <c r="N205" s="84">
        <v>0.007</v>
      </c>
      <c r="O205" s="81" t="s">
        <v>24</v>
      </c>
      <c r="P205" s="85">
        <v>0.0</v>
      </c>
      <c r="Q205" s="46"/>
      <c r="R205" s="46"/>
      <c r="S205" s="46"/>
      <c r="T205" s="22" t="s">
        <v>215</v>
      </c>
      <c r="U205" s="86" t="s">
        <v>871</v>
      </c>
      <c r="V205" s="9" t="s">
        <v>29</v>
      </c>
      <c r="W205" s="87" t="str">
        <f t="shared" si="3"/>
        <v>Ativo</v>
      </c>
      <c r="X205" s="22"/>
      <c r="Y205" s="88" t="s">
        <v>220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37</v>
      </c>
      <c r="B206" s="80" t="s">
        <v>872</v>
      </c>
      <c r="C206" s="20" t="s">
        <v>873</v>
      </c>
      <c r="D206" s="81" t="s">
        <v>18</v>
      </c>
      <c r="E206" s="22" t="s">
        <v>62</v>
      </c>
      <c r="F206" s="81" t="s">
        <v>74</v>
      </c>
      <c r="G206" s="81" t="str">
        <f t="shared" si="1"/>
        <v>Augusto</v>
      </c>
      <c r="H206" s="82" t="s">
        <v>214</v>
      </c>
      <c r="I206" s="82" t="s">
        <v>24</v>
      </c>
      <c r="J206" s="81" t="str">
        <f t="shared" si="2"/>
        <v>Não</v>
      </c>
      <c r="K206" s="83">
        <v>44910.0</v>
      </c>
      <c r="L206" s="22"/>
      <c r="M206" s="22" t="s">
        <v>50</v>
      </c>
      <c r="N206" s="84">
        <v>0.01</v>
      </c>
      <c r="O206" s="81" t="s">
        <v>24</v>
      </c>
      <c r="P206" s="85">
        <v>0.0</v>
      </c>
      <c r="Q206" s="46"/>
      <c r="R206" s="46"/>
      <c r="S206" s="46"/>
      <c r="T206" s="22" t="s">
        <v>215</v>
      </c>
      <c r="U206" s="86" t="s">
        <v>874</v>
      </c>
      <c r="V206" s="9" t="s">
        <v>269</v>
      </c>
      <c r="W206" s="87" t="str">
        <f t="shared" si="3"/>
        <v>Ativo</v>
      </c>
      <c r="X206" s="22"/>
      <c r="Y206" s="88" t="s">
        <v>220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37</v>
      </c>
      <c r="B207" s="80" t="s">
        <v>875</v>
      </c>
      <c r="C207" s="20" t="s">
        <v>876</v>
      </c>
      <c r="D207" s="81" t="s">
        <v>18</v>
      </c>
      <c r="E207" s="22" t="s">
        <v>19</v>
      </c>
      <c r="F207" s="81" t="s">
        <v>20</v>
      </c>
      <c r="G207" s="81" t="str">
        <f t="shared" si="1"/>
        <v>Augusto</v>
      </c>
      <c r="H207" s="82" t="s">
        <v>214</v>
      </c>
      <c r="I207" s="82" t="s">
        <v>24</v>
      </c>
      <c r="J207" s="81" t="str">
        <f t="shared" si="2"/>
        <v>Não</v>
      </c>
      <c r="K207" s="83">
        <v>44935.0</v>
      </c>
      <c r="L207" s="22"/>
      <c r="M207" s="22" t="s">
        <v>50</v>
      </c>
      <c r="N207" s="84">
        <v>0.01</v>
      </c>
      <c r="O207" s="81" t="s">
        <v>24</v>
      </c>
      <c r="P207" s="85">
        <v>0.0</v>
      </c>
      <c r="Q207" s="46"/>
      <c r="R207" s="46"/>
      <c r="S207" s="46"/>
      <c r="T207" s="22" t="s">
        <v>215</v>
      </c>
      <c r="U207" s="86" t="s">
        <v>877</v>
      </c>
      <c r="V207" s="9" t="s">
        <v>19</v>
      </c>
      <c r="W207" s="87" t="str">
        <f t="shared" si="3"/>
        <v>Ativo</v>
      </c>
      <c r="X207" s="22"/>
      <c r="Y207" s="88" t="s">
        <v>220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37</v>
      </c>
      <c r="B208" s="80" t="s">
        <v>878</v>
      </c>
      <c r="C208" s="20" t="s">
        <v>879</v>
      </c>
      <c r="D208" s="81" t="s">
        <v>67</v>
      </c>
      <c r="E208" s="22" t="s">
        <v>29</v>
      </c>
      <c r="F208" s="81" t="s">
        <v>30</v>
      </c>
      <c r="G208" s="81" t="str">
        <f t="shared" si="1"/>
        <v>Bruno</v>
      </c>
      <c r="H208" s="82" t="s">
        <v>214</v>
      </c>
      <c r="I208" s="82" t="s">
        <v>24</v>
      </c>
      <c r="J208" s="81" t="str">
        <f t="shared" si="2"/>
        <v>Não</v>
      </c>
      <c r="K208" s="83">
        <v>45148.0</v>
      </c>
      <c r="L208" s="22"/>
      <c r="M208" s="22" t="s">
        <v>880</v>
      </c>
      <c r="N208" s="84">
        <v>0.014</v>
      </c>
      <c r="O208" s="81" t="s">
        <v>86</v>
      </c>
      <c r="P208" s="85">
        <v>0.1</v>
      </c>
      <c r="Q208" s="46"/>
      <c r="R208" s="46"/>
      <c r="S208" s="46"/>
      <c r="T208" s="22" t="s">
        <v>215</v>
      </c>
      <c r="U208" s="86" t="s">
        <v>881</v>
      </c>
      <c r="V208" s="9" t="s">
        <v>29</v>
      </c>
      <c r="W208" s="87" t="str">
        <f t="shared" si="3"/>
        <v>Ativo</v>
      </c>
      <c r="X208" s="22"/>
      <c r="Y208" s="88" t="s">
        <v>144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37</v>
      </c>
      <c r="B209" s="64" t="s">
        <v>882</v>
      </c>
      <c r="C209" s="92" t="s">
        <v>883</v>
      </c>
      <c r="D209" s="9" t="s">
        <v>884</v>
      </c>
      <c r="E209" s="86" t="s">
        <v>19</v>
      </c>
      <c r="F209" s="9" t="s">
        <v>114</v>
      </c>
      <c r="G209" s="81" t="str">
        <f t="shared" si="1"/>
        <v>Breno</v>
      </c>
      <c r="H209" s="87" t="s">
        <v>214</v>
      </c>
      <c r="I209" s="87" t="s">
        <v>24</v>
      </c>
      <c r="J209" s="81" t="str">
        <f t="shared" si="2"/>
        <v>Não</v>
      </c>
      <c r="K209" s="93">
        <v>45356.0</v>
      </c>
      <c r="L209" s="22"/>
      <c r="M209" s="86" t="s">
        <v>50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86" t="s">
        <v>215</v>
      </c>
      <c r="U209" s="63" t="s">
        <v>885</v>
      </c>
      <c r="V209" s="9" t="s">
        <v>19</v>
      </c>
      <c r="W209" s="87" t="str">
        <f t="shared" si="3"/>
        <v>Ativo</v>
      </c>
      <c r="X209" s="22"/>
      <c r="Y209" s="88" t="s">
        <v>220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37</v>
      </c>
      <c r="B210" s="80" t="s">
        <v>886</v>
      </c>
      <c r="C210" s="20" t="s">
        <v>887</v>
      </c>
      <c r="D210" s="81" t="s">
        <v>18</v>
      </c>
      <c r="E210" s="22" t="s">
        <v>19</v>
      </c>
      <c r="F210" s="81" t="s">
        <v>52</v>
      </c>
      <c r="G210" s="81" t="str">
        <f t="shared" si="1"/>
        <v>Augusto</v>
      </c>
      <c r="H210" s="82" t="s">
        <v>214</v>
      </c>
      <c r="I210" s="82" t="s">
        <v>24</v>
      </c>
      <c r="J210" s="81" t="str">
        <f t="shared" si="2"/>
        <v>Não</v>
      </c>
      <c r="K210" s="83">
        <v>44887.0</v>
      </c>
      <c r="L210" s="22"/>
      <c r="M210" s="22" t="s">
        <v>278</v>
      </c>
      <c r="N210" s="84">
        <v>0.008</v>
      </c>
      <c r="O210" s="81" t="s">
        <v>279</v>
      </c>
      <c r="P210" s="85">
        <v>0.1</v>
      </c>
      <c r="Q210" s="46"/>
      <c r="R210" s="46"/>
      <c r="S210" s="46"/>
      <c r="T210" s="22" t="s">
        <v>215</v>
      </c>
      <c r="U210" s="86" t="s">
        <v>888</v>
      </c>
      <c r="V210" s="9" t="s">
        <v>29</v>
      </c>
      <c r="W210" s="87" t="str">
        <f t="shared" si="3"/>
        <v>Ativo</v>
      </c>
      <c r="X210" s="22"/>
      <c r="Y210" s="88" t="s">
        <v>220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37</v>
      </c>
      <c r="B211" s="80" t="s">
        <v>889</v>
      </c>
      <c r="C211" s="20" t="s">
        <v>890</v>
      </c>
      <c r="D211" s="81" t="s">
        <v>18</v>
      </c>
      <c r="E211" s="22" t="s">
        <v>19</v>
      </c>
      <c r="F211" s="81" t="s">
        <v>20</v>
      </c>
      <c r="G211" s="81" t="str">
        <f t="shared" si="1"/>
        <v>Augusto</v>
      </c>
      <c r="H211" s="87" t="s">
        <v>239</v>
      </c>
      <c r="I211" s="82" t="s">
        <v>272</v>
      </c>
      <c r="J211" s="81" t="str">
        <f t="shared" si="2"/>
        <v>Não</v>
      </c>
      <c r="K211" s="83">
        <v>45166.0</v>
      </c>
      <c r="L211" s="22"/>
      <c r="M211" s="22" t="s">
        <v>77</v>
      </c>
      <c r="N211" s="84">
        <v>0.015</v>
      </c>
      <c r="O211" s="81" t="s">
        <v>86</v>
      </c>
      <c r="P211" s="85">
        <v>0.1</v>
      </c>
      <c r="Q211" s="46"/>
      <c r="R211" s="46"/>
      <c r="S211" s="46"/>
      <c r="T211" s="22" t="s">
        <v>296</v>
      </c>
      <c r="U211" s="86" t="s">
        <v>891</v>
      </c>
      <c r="V211" s="9" t="s">
        <v>19</v>
      </c>
      <c r="W211" s="87" t="str">
        <f t="shared" si="3"/>
        <v>Ativo</v>
      </c>
      <c r="X211" s="22"/>
      <c r="Y211" s="88" t="s">
        <v>220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37</v>
      </c>
      <c r="B212" s="118" t="s">
        <v>892</v>
      </c>
      <c r="C212" s="160" t="s">
        <v>893</v>
      </c>
      <c r="D212" s="9" t="s">
        <v>18</v>
      </c>
      <c r="E212" s="22" t="s">
        <v>29</v>
      </c>
      <c r="F212" s="81" t="s">
        <v>181</v>
      </c>
      <c r="G212" s="81" t="str">
        <f t="shared" si="1"/>
        <v>Augusto</v>
      </c>
      <c r="H212" s="82" t="s">
        <v>214</v>
      </c>
      <c r="I212" s="87" t="s">
        <v>24</v>
      </c>
      <c r="J212" s="81" t="str">
        <f t="shared" si="2"/>
        <v>Não</v>
      </c>
      <c r="K212" s="83">
        <v>45253.0</v>
      </c>
      <c r="L212" s="22"/>
      <c r="M212" s="28" t="s">
        <v>85</v>
      </c>
      <c r="N212" s="58">
        <v>0.012</v>
      </c>
      <c r="O212" s="41" t="s">
        <v>86</v>
      </c>
      <c r="P212" s="59">
        <v>0.1</v>
      </c>
      <c r="Q212" s="46"/>
      <c r="R212" s="46"/>
      <c r="S212" s="46"/>
      <c r="T212" s="22" t="s">
        <v>215</v>
      </c>
      <c r="U212" s="86" t="s">
        <v>894</v>
      </c>
      <c r="V212" s="9" t="s">
        <v>29</v>
      </c>
      <c r="W212" s="87" t="str">
        <f t="shared" si="3"/>
        <v>Ativo</v>
      </c>
      <c r="X212" s="22"/>
      <c r="Y212" s="88" t="s">
        <v>220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37</v>
      </c>
      <c r="B213" s="80" t="s">
        <v>895</v>
      </c>
      <c r="C213" s="20" t="s">
        <v>896</v>
      </c>
      <c r="D213" s="81" t="s">
        <v>18</v>
      </c>
      <c r="E213" s="22" t="s">
        <v>62</v>
      </c>
      <c r="F213" s="81" t="s">
        <v>74</v>
      </c>
      <c r="G213" s="81" t="str">
        <f t="shared" si="1"/>
        <v>Augusto</v>
      </c>
      <c r="H213" s="82" t="s">
        <v>239</v>
      </c>
      <c r="I213" s="87" t="s">
        <v>272</v>
      </c>
      <c r="J213" s="81" t="str">
        <f t="shared" si="2"/>
        <v>Não</v>
      </c>
      <c r="K213" s="83">
        <v>45156.0</v>
      </c>
      <c r="L213" s="22"/>
      <c r="M213" s="22" t="s">
        <v>50</v>
      </c>
      <c r="N213" s="84">
        <v>0.012</v>
      </c>
      <c r="O213" s="81" t="s">
        <v>24</v>
      </c>
      <c r="P213" s="85">
        <v>0.0</v>
      </c>
      <c r="Q213" s="46"/>
      <c r="R213" s="46"/>
      <c r="S213" s="46" t="s">
        <v>897</v>
      </c>
      <c r="T213" s="22" t="s">
        <v>215</v>
      </c>
      <c r="U213" s="86" t="s">
        <v>898</v>
      </c>
      <c r="V213" s="9" t="s">
        <v>269</v>
      </c>
      <c r="W213" s="87" t="str">
        <f t="shared" si="3"/>
        <v>Ativo</v>
      </c>
      <c r="X213" s="22"/>
      <c r="Y213" s="88" t="s">
        <v>144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37</v>
      </c>
      <c r="B214" s="80" t="s">
        <v>899</v>
      </c>
      <c r="C214" s="20" t="s">
        <v>900</v>
      </c>
      <c r="D214" s="81" t="s">
        <v>18</v>
      </c>
      <c r="E214" s="22" t="s">
        <v>62</v>
      </c>
      <c r="F214" s="81" t="s">
        <v>74</v>
      </c>
      <c r="G214" s="81" t="str">
        <f t="shared" si="1"/>
        <v>Augusto</v>
      </c>
      <c r="H214" s="82" t="s">
        <v>252</v>
      </c>
      <c r="I214" s="82" t="s">
        <v>272</v>
      </c>
      <c r="J214" s="81" t="str">
        <f t="shared" si="2"/>
        <v>Não</v>
      </c>
      <c r="K214" s="83">
        <v>45166.0</v>
      </c>
      <c r="L214" s="22"/>
      <c r="M214" s="22" t="s">
        <v>50</v>
      </c>
      <c r="N214" s="84">
        <v>0.012</v>
      </c>
      <c r="O214" s="81" t="s">
        <v>24</v>
      </c>
      <c r="P214" s="85">
        <v>0.0</v>
      </c>
      <c r="Q214" s="46"/>
      <c r="R214" s="46"/>
      <c r="S214" s="46"/>
      <c r="T214" s="22" t="s">
        <v>215</v>
      </c>
      <c r="U214" s="86" t="s">
        <v>901</v>
      </c>
      <c r="V214" s="9" t="s">
        <v>269</v>
      </c>
      <c r="W214" s="87" t="str">
        <f t="shared" si="3"/>
        <v>Ativo</v>
      </c>
      <c r="X214" s="22"/>
      <c r="Y214" s="88" t="s">
        <v>144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37</v>
      </c>
      <c r="B215" s="80" t="s">
        <v>902</v>
      </c>
      <c r="C215" s="20" t="s">
        <v>903</v>
      </c>
      <c r="D215" s="81" t="s">
        <v>18</v>
      </c>
      <c r="E215" s="22" t="s">
        <v>29</v>
      </c>
      <c r="F215" s="81" t="s">
        <v>79</v>
      </c>
      <c r="G215" s="81" t="str">
        <f t="shared" si="1"/>
        <v>Augusto</v>
      </c>
      <c r="H215" s="82" t="s">
        <v>214</v>
      </c>
      <c r="I215" s="82" t="s">
        <v>24</v>
      </c>
      <c r="J215" s="81" t="str">
        <f t="shared" si="2"/>
        <v>Não</v>
      </c>
      <c r="K215" s="83">
        <v>45007.0</v>
      </c>
      <c r="L215" s="22"/>
      <c r="M215" s="22" t="s">
        <v>278</v>
      </c>
      <c r="N215" s="84">
        <v>0.008</v>
      </c>
      <c r="O215" s="81" t="s">
        <v>279</v>
      </c>
      <c r="P215" s="85">
        <v>0.1</v>
      </c>
      <c r="Q215" s="102"/>
      <c r="R215" s="102"/>
      <c r="S215" s="46" t="s">
        <v>904</v>
      </c>
      <c r="T215" s="22" t="s">
        <v>215</v>
      </c>
      <c r="U215" s="86" t="s">
        <v>905</v>
      </c>
      <c r="V215" s="9" t="s">
        <v>29</v>
      </c>
      <c r="W215" s="87" t="str">
        <f t="shared" si="3"/>
        <v>Ativo</v>
      </c>
      <c r="X215" s="22"/>
      <c r="Y215" s="88" t="s">
        <v>220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37</v>
      </c>
      <c r="B216" s="80" t="s">
        <v>902</v>
      </c>
      <c r="C216" s="20" t="s">
        <v>906</v>
      </c>
      <c r="D216" s="81" t="s">
        <v>18</v>
      </c>
      <c r="E216" s="22" t="s">
        <v>29</v>
      </c>
      <c r="F216" s="81" t="s">
        <v>79</v>
      </c>
      <c r="G216" s="81" t="str">
        <f t="shared" si="1"/>
        <v>Breno</v>
      </c>
      <c r="H216" s="82" t="s">
        <v>214</v>
      </c>
      <c r="I216" s="82" t="s">
        <v>24</v>
      </c>
      <c r="J216" s="81" t="str">
        <f t="shared" si="2"/>
        <v>Não</v>
      </c>
      <c r="K216" s="83">
        <v>45000.0</v>
      </c>
      <c r="L216" s="22"/>
      <c r="M216" s="22" t="s">
        <v>50</v>
      </c>
      <c r="N216" s="84">
        <v>0.007</v>
      </c>
      <c r="O216" s="81" t="s">
        <v>24</v>
      </c>
      <c r="P216" s="85">
        <v>0.0</v>
      </c>
      <c r="Q216" s="102"/>
      <c r="R216" s="102"/>
      <c r="S216" s="46" t="s">
        <v>904</v>
      </c>
      <c r="T216" s="22" t="s">
        <v>215</v>
      </c>
      <c r="U216" s="86" t="s">
        <v>905</v>
      </c>
      <c r="V216" s="9" t="s">
        <v>29</v>
      </c>
      <c r="W216" s="87" t="str">
        <f t="shared" si="3"/>
        <v>Ativo</v>
      </c>
      <c r="X216" s="22"/>
      <c r="Y216" s="88" t="s">
        <v>220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37</v>
      </c>
      <c r="B217" s="80" t="s">
        <v>907</v>
      </c>
      <c r="C217" s="20" t="s">
        <v>908</v>
      </c>
      <c r="D217" s="81" t="s">
        <v>67</v>
      </c>
      <c r="E217" s="22" t="s">
        <v>29</v>
      </c>
      <c r="F217" s="81" t="s">
        <v>30</v>
      </c>
      <c r="G217" s="81" t="str">
        <f t="shared" si="1"/>
        <v>Augusto</v>
      </c>
      <c r="H217" s="82" t="s">
        <v>214</v>
      </c>
      <c r="I217" s="82" t="s">
        <v>24</v>
      </c>
      <c r="J217" s="81" t="str">
        <f t="shared" si="2"/>
        <v>Não</v>
      </c>
      <c r="K217" s="83">
        <v>45133.0</v>
      </c>
      <c r="L217" s="22"/>
      <c r="M217" s="22" t="s">
        <v>50</v>
      </c>
      <c r="N217" s="84">
        <v>0.012</v>
      </c>
      <c r="O217" s="81" t="s">
        <v>24</v>
      </c>
      <c r="P217" s="85">
        <v>0.0</v>
      </c>
      <c r="Q217" s="46"/>
      <c r="R217" s="46"/>
      <c r="S217" s="46"/>
      <c r="T217" s="22" t="s">
        <v>215</v>
      </c>
      <c r="U217" s="86" t="s">
        <v>909</v>
      </c>
      <c r="V217" s="9" t="s">
        <v>29</v>
      </c>
      <c r="W217" s="87" t="str">
        <f t="shared" si="3"/>
        <v>Ativo</v>
      </c>
      <c r="X217" s="22"/>
      <c r="Y217" s="88" t="s">
        <v>220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37</v>
      </c>
      <c r="B218" s="80" t="s">
        <v>910</v>
      </c>
      <c r="C218" s="20" t="s">
        <v>911</v>
      </c>
      <c r="D218" s="81" t="s">
        <v>18</v>
      </c>
      <c r="E218" s="22" t="s">
        <v>62</v>
      </c>
      <c r="F218" s="81" t="s">
        <v>63</v>
      </c>
      <c r="G218" s="81" t="str">
        <f t="shared" si="1"/>
        <v>Bruno</v>
      </c>
      <c r="H218" s="82" t="s">
        <v>214</v>
      </c>
      <c r="I218" s="82" t="s">
        <v>24</v>
      </c>
      <c r="J218" s="81" t="str">
        <f t="shared" si="2"/>
        <v>Não</v>
      </c>
      <c r="K218" s="83">
        <v>45127.0</v>
      </c>
      <c r="L218" s="98"/>
      <c r="M218" s="22" t="s">
        <v>77</v>
      </c>
      <c r="N218" s="84">
        <v>0.015</v>
      </c>
      <c r="O218" s="81" t="s">
        <v>86</v>
      </c>
      <c r="P218" s="85">
        <v>0.1</v>
      </c>
      <c r="Q218" s="122"/>
      <c r="R218" s="46"/>
      <c r="S218" s="96" t="s">
        <v>912</v>
      </c>
      <c r="T218" s="22" t="s">
        <v>215</v>
      </c>
      <c r="U218" s="86" t="s">
        <v>913</v>
      </c>
      <c r="V218" s="9" t="s">
        <v>269</v>
      </c>
      <c r="W218" s="87" t="str">
        <f t="shared" si="3"/>
        <v>Ativo</v>
      </c>
      <c r="X218" s="22"/>
      <c r="Y218" s="88" t="s">
        <v>144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37</v>
      </c>
      <c r="B219" s="80" t="s">
        <v>914</v>
      </c>
      <c r="C219" s="20" t="s">
        <v>915</v>
      </c>
      <c r="D219" s="81" t="s">
        <v>18</v>
      </c>
      <c r="E219" s="22" t="s">
        <v>19</v>
      </c>
      <c r="F219" s="22" t="s">
        <v>20</v>
      </c>
      <c r="G219" s="81" t="str">
        <f t="shared" si="1"/>
        <v>Augusto</v>
      </c>
      <c r="H219" s="82" t="s">
        <v>214</v>
      </c>
      <c r="I219" s="82" t="s">
        <v>24</v>
      </c>
      <c r="J219" s="81" t="str">
        <f t="shared" si="2"/>
        <v>Não</v>
      </c>
      <c r="K219" s="83">
        <v>45016.0</v>
      </c>
      <c r="L219" s="22"/>
      <c r="M219" s="22" t="s">
        <v>50</v>
      </c>
      <c r="N219" s="40">
        <v>0.012</v>
      </c>
      <c r="O219" s="81" t="s">
        <v>24</v>
      </c>
      <c r="P219" s="85">
        <v>0.0</v>
      </c>
      <c r="Q219" s="57"/>
      <c r="R219" s="57"/>
      <c r="S219" s="46"/>
      <c r="T219" s="22" t="s">
        <v>215</v>
      </c>
      <c r="U219" s="86" t="s">
        <v>916</v>
      </c>
      <c r="V219" s="9" t="s">
        <v>298</v>
      </c>
      <c r="W219" s="87" t="str">
        <f t="shared" si="3"/>
        <v>Ativo</v>
      </c>
      <c r="X219" s="22"/>
      <c r="Y219" s="88" t="s">
        <v>220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37</v>
      </c>
      <c r="B220" s="80" t="s">
        <v>917</v>
      </c>
      <c r="C220" s="20" t="s">
        <v>918</v>
      </c>
      <c r="D220" s="81" t="s">
        <v>18</v>
      </c>
      <c r="E220" s="22" t="s">
        <v>29</v>
      </c>
      <c r="F220" s="22" t="s">
        <v>919</v>
      </c>
      <c r="G220" s="81" t="str">
        <f t="shared" si="1"/>
        <v>Bruno</v>
      </c>
      <c r="H220" s="82" t="s">
        <v>214</v>
      </c>
      <c r="I220" s="82" t="s">
        <v>24</v>
      </c>
      <c r="J220" s="81" t="str">
        <f t="shared" si="2"/>
        <v>Não</v>
      </c>
      <c r="K220" s="83">
        <v>45162.0</v>
      </c>
      <c r="L220" s="98"/>
      <c r="M220" s="22" t="s">
        <v>59</v>
      </c>
      <c r="N220" s="94">
        <v>0.02</v>
      </c>
      <c r="O220" s="81" t="s">
        <v>142</v>
      </c>
      <c r="P220" s="85">
        <v>0.2</v>
      </c>
      <c r="Q220" s="102"/>
      <c r="R220" s="102"/>
      <c r="S220" s="102" t="s">
        <v>920</v>
      </c>
      <c r="T220" s="22" t="s">
        <v>215</v>
      </c>
      <c r="U220" s="86" t="s">
        <v>921</v>
      </c>
      <c r="V220" s="9" t="s">
        <v>243</v>
      </c>
      <c r="W220" s="87" t="str">
        <f t="shared" si="3"/>
        <v>Ativo</v>
      </c>
      <c r="X220" s="22"/>
      <c r="Y220" s="88" t="s">
        <v>220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37</v>
      </c>
      <c r="B221" s="80" t="s">
        <v>922</v>
      </c>
      <c r="C221" s="160" t="s">
        <v>923</v>
      </c>
      <c r="D221" s="41" t="s">
        <v>67</v>
      </c>
      <c r="E221" s="38" t="s">
        <v>29</v>
      </c>
      <c r="F221" s="81" t="s">
        <v>30</v>
      </c>
      <c r="G221" s="81" t="str">
        <f t="shared" si="1"/>
        <v>Bruno</v>
      </c>
      <c r="H221" s="161" t="s">
        <v>214</v>
      </c>
      <c r="I221" s="82" t="s">
        <v>24</v>
      </c>
      <c r="J221" s="81" t="str">
        <f t="shared" si="2"/>
        <v>Não</v>
      </c>
      <c r="K221" s="162">
        <v>45140.0</v>
      </c>
      <c r="L221" s="163"/>
      <c r="M221" s="22" t="s">
        <v>50</v>
      </c>
      <c r="N221" s="58">
        <v>0.01</v>
      </c>
      <c r="O221" s="41" t="s">
        <v>24</v>
      </c>
      <c r="P221" s="164">
        <v>0.0</v>
      </c>
      <c r="Q221" s="165"/>
      <c r="R221" s="165"/>
      <c r="S221" s="165"/>
      <c r="T221" s="38" t="s">
        <v>215</v>
      </c>
      <c r="U221" s="86" t="s">
        <v>924</v>
      </c>
      <c r="V221" s="13" t="s">
        <v>29</v>
      </c>
      <c r="W221" s="87" t="str">
        <f t="shared" si="3"/>
        <v>Ativo</v>
      </c>
      <c r="X221" s="38"/>
      <c r="Y221" s="166" t="s">
        <v>144</v>
      </c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>
        <v>2602048.34</v>
      </c>
      <c r="AL221" s="167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37</v>
      </c>
      <c r="B222" s="80" t="s">
        <v>925</v>
      </c>
      <c r="C222" s="20" t="s">
        <v>926</v>
      </c>
      <c r="D222" s="81" t="s">
        <v>18</v>
      </c>
      <c r="E222" s="22" t="s">
        <v>62</v>
      </c>
      <c r="F222" s="22" t="s">
        <v>63</v>
      </c>
      <c r="G222" s="81" t="str">
        <f t="shared" si="1"/>
        <v>Augusto</v>
      </c>
      <c r="H222" s="82" t="s">
        <v>214</v>
      </c>
      <c r="I222" s="82" t="s">
        <v>24</v>
      </c>
      <c r="J222" s="81" t="str">
        <f t="shared" si="2"/>
        <v>Não</v>
      </c>
      <c r="K222" s="83">
        <v>45166.0</v>
      </c>
      <c r="L222" s="98"/>
      <c r="M222" s="22" t="s">
        <v>77</v>
      </c>
      <c r="N222" s="40">
        <v>0.015</v>
      </c>
      <c r="O222" s="22" t="s">
        <v>86</v>
      </c>
      <c r="P222" s="42">
        <v>0.1</v>
      </c>
      <c r="Q222" s="46"/>
      <c r="R222" s="46"/>
      <c r="S222" s="96" t="s">
        <v>927</v>
      </c>
      <c r="T222" s="22" t="s">
        <v>215</v>
      </c>
      <c r="U222" s="86" t="s">
        <v>928</v>
      </c>
      <c r="V222" s="9" t="s">
        <v>269</v>
      </c>
      <c r="W222" s="87" t="str">
        <f t="shared" si="3"/>
        <v>Ativo</v>
      </c>
      <c r="X222" s="22"/>
      <c r="Y222" s="88" t="s">
        <v>144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37</v>
      </c>
      <c r="B223" s="144" t="s">
        <v>929</v>
      </c>
      <c r="C223" s="34" t="s">
        <v>930</v>
      </c>
      <c r="D223" s="81" t="s">
        <v>18</v>
      </c>
      <c r="E223" s="22" t="s">
        <v>29</v>
      </c>
      <c r="F223" s="22" t="s">
        <v>76</v>
      </c>
      <c r="G223" s="81" t="str">
        <f t="shared" si="1"/>
        <v>Augusto</v>
      </c>
      <c r="H223" s="82" t="s">
        <v>214</v>
      </c>
      <c r="I223" s="82" t="s">
        <v>24</v>
      </c>
      <c r="J223" s="81" t="str">
        <f t="shared" si="2"/>
        <v>Não</v>
      </c>
      <c r="K223" s="83">
        <v>45180.0</v>
      </c>
      <c r="L223" s="98"/>
      <c r="M223" s="22" t="s">
        <v>50</v>
      </c>
      <c r="N223" s="40">
        <v>0.012</v>
      </c>
      <c r="O223" s="81" t="s">
        <v>24</v>
      </c>
      <c r="P223" s="85">
        <v>0.0</v>
      </c>
      <c r="Q223" s="46"/>
      <c r="R223" s="46"/>
      <c r="S223" s="46"/>
      <c r="T223" s="22" t="s">
        <v>215</v>
      </c>
      <c r="U223" s="86" t="s">
        <v>931</v>
      </c>
      <c r="V223" s="9" t="s">
        <v>780</v>
      </c>
      <c r="W223" s="87" t="str">
        <f t="shared" si="3"/>
        <v>Ativo</v>
      </c>
      <c r="X223" s="22"/>
      <c r="Y223" s="88" t="s">
        <v>144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37</v>
      </c>
      <c r="B224" s="80" t="s">
        <v>932</v>
      </c>
      <c r="C224" s="20" t="s">
        <v>933</v>
      </c>
      <c r="D224" s="81" t="s">
        <v>18</v>
      </c>
      <c r="E224" s="22" t="s">
        <v>29</v>
      </c>
      <c r="F224" s="86" t="s">
        <v>234</v>
      </c>
      <c r="G224" s="81" t="str">
        <f t="shared" si="1"/>
        <v>Augusto</v>
      </c>
      <c r="H224" s="82" t="s">
        <v>214</v>
      </c>
      <c r="I224" s="82" t="s">
        <v>24</v>
      </c>
      <c r="J224" s="81" t="str">
        <f t="shared" si="2"/>
        <v>Não</v>
      </c>
      <c r="K224" s="83">
        <v>45049.0</v>
      </c>
      <c r="L224" s="22"/>
      <c r="M224" s="22" t="s">
        <v>46</v>
      </c>
      <c r="N224" s="40">
        <v>0.02</v>
      </c>
      <c r="O224" s="22" t="s">
        <v>86</v>
      </c>
      <c r="P224" s="42">
        <v>0.2</v>
      </c>
      <c r="Q224" s="46"/>
      <c r="R224" s="46"/>
      <c r="S224" s="96" t="s">
        <v>934</v>
      </c>
      <c r="T224" s="22" t="s">
        <v>215</v>
      </c>
      <c r="U224" s="86" t="s">
        <v>935</v>
      </c>
      <c r="V224" s="9" t="s">
        <v>29</v>
      </c>
      <c r="W224" s="87" t="str">
        <f t="shared" si="3"/>
        <v>Ativo</v>
      </c>
      <c r="X224" s="22"/>
      <c r="Y224" s="88" t="s">
        <v>220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37</v>
      </c>
      <c r="B225" s="80" t="s">
        <v>936</v>
      </c>
      <c r="C225" s="20" t="s">
        <v>937</v>
      </c>
      <c r="D225" s="81" t="s">
        <v>18</v>
      </c>
      <c r="E225" s="22" t="s">
        <v>29</v>
      </c>
      <c r="F225" s="81" t="s">
        <v>79</v>
      </c>
      <c r="G225" s="81" t="str">
        <f t="shared" si="1"/>
        <v>Augusto</v>
      </c>
      <c r="H225" s="87" t="s">
        <v>239</v>
      </c>
      <c r="I225" s="87" t="s">
        <v>253</v>
      </c>
      <c r="J225" s="81" t="str">
        <f t="shared" si="2"/>
        <v>Não</v>
      </c>
      <c r="K225" s="83">
        <v>44993.0</v>
      </c>
      <c r="L225" s="22"/>
      <c r="M225" s="22" t="s">
        <v>50</v>
      </c>
      <c r="N225" s="84">
        <v>0.012</v>
      </c>
      <c r="O225" s="81" t="s">
        <v>24</v>
      </c>
      <c r="P225" s="85">
        <v>0.0</v>
      </c>
      <c r="Q225" s="46"/>
      <c r="R225" s="46"/>
      <c r="S225" s="46"/>
      <c r="T225" s="22" t="s">
        <v>215</v>
      </c>
      <c r="U225" s="86" t="s">
        <v>938</v>
      </c>
      <c r="V225" s="9" t="s">
        <v>29</v>
      </c>
      <c r="W225" s="87" t="str">
        <f t="shared" si="3"/>
        <v>Ativo</v>
      </c>
      <c r="X225" s="22"/>
      <c r="Y225" s="88" t="s">
        <v>220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37</v>
      </c>
      <c r="B226" s="80" t="s">
        <v>939</v>
      </c>
      <c r="C226" s="20" t="s">
        <v>940</v>
      </c>
      <c r="D226" s="81" t="s">
        <v>18</v>
      </c>
      <c r="E226" s="22" t="s">
        <v>29</v>
      </c>
      <c r="F226" s="81" t="s">
        <v>79</v>
      </c>
      <c r="G226" s="81" t="str">
        <f t="shared" si="1"/>
        <v>Augusto</v>
      </c>
      <c r="H226" s="87" t="s">
        <v>239</v>
      </c>
      <c r="I226" s="87" t="s">
        <v>253</v>
      </c>
      <c r="J226" s="81" t="str">
        <f t="shared" si="2"/>
        <v>Não</v>
      </c>
      <c r="K226" s="83">
        <v>45056.0</v>
      </c>
      <c r="L226" s="98"/>
      <c r="M226" s="22" t="s">
        <v>59</v>
      </c>
      <c r="N226" s="84">
        <v>0.025</v>
      </c>
      <c r="O226" s="81" t="s">
        <v>142</v>
      </c>
      <c r="P226" s="85">
        <v>0.2</v>
      </c>
      <c r="Q226" s="46"/>
      <c r="R226" s="46"/>
      <c r="S226" s="46"/>
      <c r="T226" s="22" t="s">
        <v>215</v>
      </c>
      <c r="U226" s="86" t="s">
        <v>938</v>
      </c>
      <c r="V226" s="9" t="s">
        <v>29</v>
      </c>
      <c r="W226" s="87" t="str">
        <f t="shared" si="3"/>
        <v>Ativo</v>
      </c>
      <c r="X226" s="22"/>
      <c r="Y226" s="88" t="s">
        <v>220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37</v>
      </c>
      <c r="B227" s="80" t="s">
        <v>941</v>
      </c>
      <c r="C227" s="20" t="s">
        <v>942</v>
      </c>
      <c r="D227" s="81" t="s">
        <v>884</v>
      </c>
      <c r="E227" s="22" t="s">
        <v>19</v>
      </c>
      <c r="F227" s="81" t="s">
        <v>114</v>
      </c>
      <c r="G227" s="81" t="str">
        <f t="shared" si="1"/>
        <v>Breno</v>
      </c>
      <c r="H227" s="87" t="s">
        <v>239</v>
      </c>
      <c r="I227" s="87" t="s">
        <v>240</v>
      </c>
      <c r="J227" s="81" t="str">
        <f t="shared" si="2"/>
        <v>Não</v>
      </c>
      <c r="K227" s="83">
        <v>45260.0</v>
      </c>
      <c r="L227" s="98"/>
      <c r="M227" s="22" t="s">
        <v>127</v>
      </c>
      <c r="N227" s="84">
        <v>0.0</v>
      </c>
      <c r="O227" s="81" t="s">
        <v>24</v>
      </c>
      <c r="P227" s="85">
        <v>0.0</v>
      </c>
      <c r="Q227" s="154"/>
      <c r="R227" s="46"/>
      <c r="S227" s="46"/>
      <c r="T227" s="22" t="s">
        <v>215</v>
      </c>
      <c r="U227" s="86" t="s">
        <v>943</v>
      </c>
      <c r="V227" s="9" t="s">
        <v>19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37</v>
      </c>
      <c r="B228" s="80" t="s">
        <v>941</v>
      </c>
      <c r="C228" s="20" t="s">
        <v>944</v>
      </c>
      <c r="D228" s="81" t="s">
        <v>884</v>
      </c>
      <c r="E228" s="22" t="s">
        <v>19</v>
      </c>
      <c r="F228" s="81" t="s">
        <v>114</v>
      </c>
      <c r="G228" s="81" t="str">
        <f t="shared" si="1"/>
        <v>Augusto</v>
      </c>
      <c r="H228" s="82" t="s">
        <v>214</v>
      </c>
      <c r="I228" s="82" t="s">
        <v>24</v>
      </c>
      <c r="J228" s="81" t="str">
        <f t="shared" si="2"/>
        <v>Sim</v>
      </c>
      <c r="K228" s="83">
        <v>45260.0</v>
      </c>
      <c r="L228" s="98"/>
      <c r="M228" s="22" t="s">
        <v>50</v>
      </c>
      <c r="N228" s="84">
        <v>0.01</v>
      </c>
      <c r="O228" s="81" t="s">
        <v>24</v>
      </c>
      <c r="P228" s="85">
        <v>0.0</v>
      </c>
      <c r="Q228" s="118" t="s">
        <v>945</v>
      </c>
      <c r="R228" s="46"/>
      <c r="S228" s="46"/>
      <c r="T228" s="22" t="s">
        <v>215</v>
      </c>
      <c r="U228" s="86" t="s">
        <v>943</v>
      </c>
      <c r="V228" s="9" t="s">
        <v>19</v>
      </c>
      <c r="W228" s="87" t="str">
        <f t="shared" si="3"/>
        <v>Ativo</v>
      </c>
      <c r="X228" s="22"/>
      <c r="Y228" s="88" t="s">
        <v>144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37</v>
      </c>
      <c r="B229" s="80" t="s">
        <v>946</v>
      </c>
      <c r="C229" s="20" t="s">
        <v>947</v>
      </c>
      <c r="D229" s="9" t="s">
        <v>18</v>
      </c>
      <c r="E229" s="22" t="s">
        <v>29</v>
      </c>
      <c r="F229" s="9" t="s">
        <v>120</v>
      </c>
      <c r="G229" s="81" t="str">
        <f t="shared" si="1"/>
        <v>Augusto</v>
      </c>
      <c r="H229" s="82" t="s">
        <v>214</v>
      </c>
      <c r="I229" s="87" t="s">
        <v>24</v>
      </c>
      <c r="J229" s="81" t="str">
        <f t="shared" si="2"/>
        <v>Não</v>
      </c>
      <c r="K229" s="83">
        <v>45264.0</v>
      </c>
      <c r="L229" s="98"/>
      <c r="M229" s="86" t="s">
        <v>85</v>
      </c>
      <c r="N229" s="84">
        <v>0.014</v>
      </c>
      <c r="O229" s="81" t="s">
        <v>86</v>
      </c>
      <c r="P229" s="85">
        <v>0.2</v>
      </c>
      <c r="Q229" s="118"/>
      <c r="R229" s="46"/>
      <c r="S229" s="46"/>
      <c r="T229" s="22" t="s">
        <v>215</v>
      </c>
      <c r="U229" s="86" t="s">
        <v>948</v>
      </c>
      <c r="V229" s="9" t="s">
        <v>29</v>
      </c>
      <c r="W229" s="87" t="str">
        <f t="shared" si="3"/>
        <v>Ativo</v>
      </c>
      <c r="X229" s="22"/>
      <c r="Y229" s="88" t="s">
        <v>220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37</v>
      </c>
      <c r="B230" s="80" t="s">
        <v>949</v>
      </c>
      <c r="C230" s="20" t="s">
        <v>950</v>
      </c>
      <c r="D230" s="81" t="s">
        <v>18</v>
      </c>
      <c r="E230" s="22" t="s">
        <v>62</v>
      </c>
      <c r="F230" s="81" t="s">
        <v>63</v>
      </c>
      <c r="G230" s="81" t="str">
        <f t="shared" si="1"/>
        <v>Augusto</v>
      </c>
      <c r="H230" s="82" t="s">
        <v>214</v>
      </c>
      <c r="I230" s="82" t="s">
        <v>24</v>
      </c>
      <c r="J230" s="81" t="str">
        <f t="shared" si="2"/>
        <v>Não</v>
      </c>
      <c r="K230" s="83">
        <v>45071.0</v>
      </c>
      <c r="L230" s="22"/>
      <c r="M230" s="22" t="s">
        <v>85</v>
      </c>
      <c r="N230" s="84">
        <v>0.012</v>
      </c>
      <c r="O230" s="81" t="s">
        <v>24</v>
      </c>
      <c r="P230" s="85">
        <v>0.0</v>
      </c>
      <c r="Q230" s="102"/>
      <c r="R230" s="102"/>
      <c r="S230" s="96" t="s">
        <v>817</v>
      </c>
      <c r="T230" s="22" t="s">
        <v>215</v>
      </c>
      <c r="U230" s="86" t="s">
        <v>951</v>
      </c>
      <c r="V230" s="9" t="s">
        <v>269</v>
      </c>
      <c r="W230" s="87" t="str">
        <f t="shared" si="3"/>
        <v>Ativo</v>
      </c>
      <c r="X230" s="22"/>
      <c r="Y230" s="88" t="s">
        <v>144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37</v>
      </c>
      <c r="B231" s="97" t="s">
        <v>952</v>
      </c>
      <c r="C231" s="20" t="s">
        <v>953</v>
      </c>
      <c r="D231" s="81" t="s">
        <v>18</v>
      </c>
      <c r="E231" s="22" t="s">
        <v>62</v>
      </c>
      <c r="F231" s="81" t="s">
        <v>63</v>
      </c>
      <c r="G231" s="81" t="str">
        <f t="shared" si="1"/>
        <v>Augusto</v>
      </c>
      <c r="H231" s="82" t="s">
        <v>239</v>
      </c>
      <c r="I231" s="87" t="s">
        <v>240</v>
      </c>
      <c r="J231" s="81" t="str">
        <f t="shared" si="2"/>
        <v>Sim</v>
      </c>
      <c r="K231" s="83">
        <v>45062.0</v>
      </c>
      <c r="L231" s="98"/>
      <c r="M231" s="86" t="s">
        <v>127</v>
      </c>
      <c r="N231" s="84">
        <v>0.0</v>
      </c>
      <c r="O231" s="81" t="s">
        <v>24</v>
      </c>
      <c r="P231" s="85">
        <v>0.0</v>
      </c>
      <c r="Q231" s="168" t="s">
        <v>954</v>
      </c>
      <c r="R231" s="46"/>
      <c r="S231" s="46"/>
      <c r="T231" s="22" t="s">
        <v>215</v>
      </c>
      <c r="U231" s="86" t="s">
        <v>955</v>
      </c>
      <c r="V231" s="87" t="s">
        <v>269</v>
      </c>
      <c r="W231" s="87" t="str">
        <f t="shared" si="3"/>
        <v>Ativo</v>
      </c>
      <c r="X231" s="22"/>
      <c r="Y231" s="88" t="s">
        <v>144</v>
      </c>
      <c r="Z231" s="169"/>
      <c r="AA231" s="169"/>
      <c r="AB231" s="169"/>
      <c r="AC231" s="169"/>
      <c r="AD231" s="169"/>
      <c r="AE231" s="169"/>
      <c r="AF231" s="169"/>
      <c r="AG231" s="169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37</v>
      </c>
      <c r="B232" s="97" t="s">
        <v>952</v>
      </c>
      <c r="C232" s="20" t="s">
        <v>956</v>
      </c>
      <c r="D232" s="81" t="s">
        <v>18</v>
      </c>
      <c r="E232" s="22" t="s">
        <v>62</v>
      </c>
      <c r="F232" s="81" t="s">
        <v>63</v>
      </c>
      <c r="G232" s="81" t="str">
        <f t="shared" si="1"/>
        <v>Augusto</v>
      </c>
      <c r="H232" s="82" t="s">
        <v>214</v>
      </c>
      <c r="I232" s="82" t="s">
        <v>24</v>
      </c>
      <c r="J232" s="81" t="str">
        <f t="shared" si="2"/>
        <v>Não</v>
      </c>
      <c r="K232" s="83">
        <v>45166.0</v>
      </c>
      <c r="L232" s="98"/>
      <c r="M232" s="22" t="s">
        <v>50</v>
      </c>
      <c r="N232" s="84">
        <v>0.012</v>
      </c>
      <c r="O232" s="81" t="s">
        <v>24</v>
      </c>
      <c r="P232" s="85">
        <v>0.0</v>
      </c>
      <c r="Q232" s="46"/>
      <c r="R232" s="46"/>
      <c r="S232" s="96" t="s">
        <v>957</v>
      </c>
      <c r="T232" s="22" t="s">
        <v>215</v>
      </c>
      <c r="U232" s="86" t="s">
        <v>955</v>
      </c>
      <c r="V232" s="87" t="s">
        <v>269</v>
      </c>
      <c r="W232" s="87" t="str">
        <f t="shared" si="3"/>
        <v>Ativo</v>
      </c>
      <c r="X232" s="22"/>
      <c r="Y232" s="88" t="s">
        <v>144</v>
      </c>
      <c r="Z232" s="169"/>
      <c r="AA232" s="169"/>
      <c r="AB232" s="169"/>
      <c r="AC232" s="169"/>
      <c r="AD232" s="169"/>
      <c r="AE232" s="169"/>
      <c r="AF232" s="169"/>
      <c r="AG232" s="169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37</v>
      </c>
      <c r="B233" s="80" t="s">
        <v>958</v>
      </c>
      <c r="C233" s="20" t="s">
        <v>959</v>
      </c>
      <c r="D233" s="81" t="s">
        <v>67</v>
      </c>
      <c r="E233" s="22" t="s">
        <v>29</v>
      </c>
      <c r="F233" s="81" t="s">
        <v>836</v>
      </c>
      <c r="G233" s="81" t="str">
        <f t="shared" si="1"/>
        <v>Bruno</v>
      </c>
      <c r="H233" s="82" t="s">
        <v>214</v>
      </c>
      <c r="I233" s="82" t="s">
        <v>24</v>
      </c>
      <c r="J233" s="81" t="str">
        <f t="shared" si="2"/>
        <v>Sim</v>
      </c>
      <c r="K233" s="83">
        <v>44981.0</v>
      </c>
      <c r="L233" s="22"/>
      <c r="M233" s="22" t="s">
        <v>50</v>
      </c>
      <c r="N233" s="84">
        <v>0.01</v>
      </c>
      <c r="O233" s="81" t="s">
        <v>24</v>
      </c>
      <c r="P233" s="85">
        <v>0.0</v>
      </c>
      <c r="Q233" s="170" t="s">
        <v>960</v>
      </c>
      <c r="R233" s="46"/>
      <c r="S233" s="46"/>
      <c r="T233" s="22" t="s">
        <v>215</v>
      </c>
      <c r="U233" s="86" t="s">
        <v>961</v>
      </c>
      <c r="V233" s="9" t="s">
        <v>29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37</v>
      </c>
      <c r="B234" s="80" t="s">
        <v>962</v>
      </c>
      <c r="C234" s="20" t="s">
        <v>963</v>
      </c>
      <c r="D234" s="81" t="s">
        <v>18</v>
      </c>
      <c r="E234" s="22" t="s">
        <v>19</v>
      </c>
      <c r="F234" s="81" t="s">
        <v>20</v>
      </c>
      <c r="G234" s="81" t="str">
        <f t="shared" si="1"/>
        <v>Augusto</v>
      </c>
      <c r="H234" s="82" t="s">
        <v>214</v>
      </c>
      <c r="I234" s="82" t="s">
        <v>24</v>
      </c>
      <c r="J234" s="81" t="str">
        <f t="shared" si="2"/>
        <v>Não</v>
      </c>
      <c r="K234" s="83">
        <v>44951.0</v>
      </c>
      <c r="L234" s="22"/>
      <c r="M234" s="22" t="s">
        <v>50</v>
      </c>
      <c r="N234" s="84">
        <v>0.01</v>
      </c>
      <c r="O234" s="81" t="s">
        <v>24</v>
      </c>
      <c r="P234" s="85">
        <v>0.0</v>
      </c>
      <c r="Q234" s="102"/>
      <c r="R234" s="102"/>
      <c r="S234" s="171" t="s">
        <v>964</v>
      </c>
      <c r="T234" s="22" t="s">
        <v>296</v>
      </c>
      <c r="U234" s="86" t="s">
        <v>965</v>
      </c>
      <c r="V234" s="9" t="s">
        <v>19</v>
      </c>
      <c r="W234" s="87" t="str">
        <f t="shared" si="3"/>
        <v>Ativo</v>
      </c>
      <c r="X234" s="22"/>
      <c r="Y234" s="88" t="s">
        <v>220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37</v>
      </c>
      <c r="B235" s="80" t="s">
        <v>966</v>
      </c>
      <c r="C235" s="20" t="s">
        <v>967</v>
      </c>
      <c r="D235" s="81" t="s">
        <v>18</v>
      </c>
      <c r="E235" s="22" t="s">
        <v>62</v>
      </c>
      <c r="F235" s="81" t="s">
        <v>74</v>
      </c>
      <c r="G235" s="81" t="str">
        <f t="shared" si="1"/>
        <v>Augusto</v>
      </c>
      <c r="H235" s="82" t="s">
        <v>214</v>
      </c>
      <c r="I235" s="82" t="s">
        <v>24</v>
      </c>
      <c r="J235" s="81" t="str">
        <f t="shared" si="2"/>
        <v>Não</v>
      </c>
      <c r="K235" s="83">
        <v>45162.0</v>
      </c>
      <c r="L235" s="98"/>
      <c r="M235" s="22" t="s">
        <v>77</v>
      </c>
      <c r="N235" s="84">
        <v>0.015</v>
      </c>
      <c r="O235" s="81" t="s">
        <v>86</v>
      </c>
      <c r="P235" s="85">
        <v>0.1</v>
      </c>
      <c r="Q235" s="102"/>
      <c r="R235" s="102"/>
      <c r="S235" s="96" t="s">
        <v>607</v>
      </c>
      <c r="T235" s="22" t="s">
        <v>215</v>
      </c>
      <c r="U235" s="86" t="s">
        <v>968</v>
      </c>
      <c r="V235" s="9" t="s">
        <v>298</v>
      </c>
      <c r="W235" s="87" t="str">
        <f t="shared" si="3"/>
        <v>Ativo</v>
      </c>
      <c r="X235" s="22"/>
      <c r="Y235" s="88" t="s">
        <v>144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37</v>
      </c>
      <c r="B236" s="80" t="s">
        <v>969</v>
      </c>
      <c r="C236" s="20" t="s">
        <v>970</v>
      </c>
      <c r="D236" s="81" t="s">
        <v>18</v>
      </c>
      <c r="E236" s="22" t="s">
        <v>62</v>
      </c>
      <c r="F236" s="81" t="s">
        <v>63</v>
      </c>
      <c r="G236" s="81" t="str">
        <f t="shared" si="1"/>
        <v>Breno</v>
      </c>
      <c r="H236" s="82" t="s">
        <v>214</v>
      </c>
      <c r="I236" s="82" t="s">
        <v>24</v>
      </c>
      <c r="J236" s="81" t="str">
        <f t="shared" si="2"/>
        <v>Não</v>
      </c>
      <c r="K236" s="83">
        <v>45162.0</v>
      </c>
      <c r="L236" s="98"/>
      <c r="M236" s="22" t="s">
        <v>77</v>
      </c>
      <c r="N236" s="84">
        <v>0.015</v>
      </c>
      <c r="O236" s="81" t="s">
        <v>86</v>
      </c>
      <c r="P236" s="85">
        <v>0.1</v>
      </c>
      <c r="Q236" s="102"/>
      <c r="R236" s="102"/>
      <c r="S236" s="96" t="s">
        <v>971</v>
      </c>
      <c r="T236" s="22" t="s">
        <v>215</v>
      </c>
      <c r="U236" s="86" t="s">
        <v>972</v>
      </c>
      <c r="V236" s="9" t="s">
        <v>269</v>
      </c>
      <c r="W236" s="87" t="str">
        <f t="shared" si="3"/>
        <v>Ativo</v>
      </c>
      <c r="X236" s="22"/>
      <c r="Y236" s="88" t="s">
        <v>144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37</v>
      </c>
      <c r="B237" s="80" t="s">
        <v>973</v>
      </c>
      <c r="C237" s="20" t="s">
        <v>974</v>
      </c>
      <c r="D237" s="81" t="s">
        <v>18</v>
      </c>
      <c r="E237" s="22" t="s">
        <v>19</v>
      </c>
      <c r="F237" s="81" t="s">
        <v>52</v>
      </c>
      <c r="G237" s="81" t="str">
        <f t="shared" si="1"/>
        <v>Augusto</v>
      </c>
      <c r="H237" s="87" t="s">
        <v>239</v>
      </c>
      <c r="I237" s="82" t="s">
        <v>272</v>
      </c>
      <c r="J237" s="81" t="str">
        <f t="shared" si="2"/>
        <v>Não</v>
      </c>
      <c r="K237" s="83">
        <v>44928.0</v>
      </c>
      <c r="L237" s="22"/>
      <c r="M237" s="22" t="s">
        <v>50</v>
      </c>
      <c r="N237" s="84">
        <v>0.01</v>
      </c>
      <c r="O237" s="81" t="s">
        <v>24</v>
      </c>
      <c r="P237" s="85">
        <v>0.0</v>
      </c>
      <c r="Q237" s="46"/>
      <c r="R237" s="46"/>
      <c r="S237" s="96" t="s">
        <v>975</v>
      </c>
      <c r="T237" s="22" t="s">
        <v>215</v>
      </c>
      <c r="U237" s="86" t="s">
        <v>976</v>
      </c>
      <c r="V237" s="9" t="s">
        <v>29</v>
      </c>
      <c r="W237" s="87" t="str">
        <f t="shared" si="3"/>
        <v>Ativo</v>
      </c>
      <c r="X237" s="22"/>
      <c r="Y237" s="88" t="s">
        <v>220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37</v>
      </c>
      <c r="B238" s="80" t="s">
        <v>977</v>
      </c>
      <c r="C238" s="20" t="s">
        <v>978</v>
      </c>
      <c r="D238" s="81" t="s">
        <v>18</v>
      </c>
      <c r="E238" s="22" t="s">
        <v>19</v>
      </c>
      <c r="F238" s="81" t="s">
        <v>20</v>
      </c>
      <c r="G238" s="81" t="str">
        <f t="shared" si="1"/>
        <v>Augusto</v>
      </c>
      <c r="H238" s="82" t="s">
        <v>282</v>
      </c>
      <c r="I238" s="82" t="s">
        <v>24</v>
      </c>
      <c r="J238" s="81" t="str">
        <f t="shared" si="2"/>
        <v>Não</v>
      </c>
      <c r="K238" s="83">
        <v>44951.0</v>
      </c>
      <c r="L238" s="101">
        <v>45126.0</v>
      </c>
      <c r="M238" s="22" t="s">
        <v>50</v>
      </c>
      <c r="N238" s="84">
        <v>0.012</v>
      </c>
      <c r="O238" s="81" t="s">
        <v>24</v>
      </c>
      <c r="P238" s="85">
        <v>0.0</v>
      </c>
      <c r="Q238" s="102"/>
      <c r="R238" s="102"/>
      <c r="S238" s="46"/>
      <c r="T238" s="22" t="s">
        <v>215</v>
      </c>
      <c r="U238" s="86" t="s">
        <v>979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37</v>
      </c>
      <c r="B239" s="80" t="s">
        <v>980</v>
      </c>
      <c r="C239" s="20" t="s">
        <v>981</v>
      </c>
      <c r="D239" s="81" t="s">
        <v>18</v>
      </c>
      <c r="E239" s="22" t="s">
        <v>29</v>
      </c>
      <c r="F239" s="81" t="s">
        <v>234</v>
      </c>
      <c r="G239" s="81" t="str">
        <f t="shared" si="1"/>
        <v>Augusto</v>
      </c>
      <c r="H239" s="87" t="s">
        <v>239</v>
      </c>
      <c r="I239" s="87" t="s">
        <v>272</v>
      </c>
      <c r="J239" s="81" t="str">
        <f t="shared" si="2"/>
        <v>Não</v>
      </c>
      <c r="K239" s="83">
        <v>44924.0</v>
      </c>
      <c r="L239" s="22"/>
      <c r="M239" s="22" t="s">
        <v>50</v>
      </c>
      <c r="N239" s="84">
        <v>0.012</v>
      </c>
      <c r="O239" s="81" t="s">
        <v>24</v>
      </c>
      <c r="P239" s="85">
        <v>0.0</v>
      </c>
      <c r="Q239" s="127"/>
      <c r="R239" s="127"/>
      <c r="S239" s="127"/>
      <c r="T239" s="22" t="s">
        <v>215</v>
      </c>
      <c r="U239" s="86" t="s">
        <v>982</v>
      </c>
      <c r="V239" s="9" t="s">
        <v>780</v>
      </c>
      <c r="W239" s="87" t="str">
        <f t="shared" si="3"/>
        <v>Ativo</v>
      </c>
      <c r="X239" s="22"/>
      <c r="Y239" s="88" t="s">
        <v>220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37</v>
      </c>
      <c r="B240" s="80" t="s">
        <v>983</v>
      </c>
      <c r="C240" s="20" t="s">
        <v>984</v>
      </c>
      <c r="D240" s="81" t="s">
        <v>18</v>
      </c>
      <c r="E240" s="22" t="s">
        <v>62</v>
      </c>
      <c r="F240" s="81" t="s">
        <v>570</v>
      </c>
      <c r="G240" s="81" t="str">
        <f t="shared" si="1"/>
        <v>Augusto</v>
      </c>
      <c r="H240" s="82" t="s">
        <v>239</v>
      </c>
      <c r="I240" s="82" t="s">
        <v>272</v>
      </c>
      <c r="J240" s="81" t="str">
        <f t="shared" si="2"/>
        <v>Não</v>
      </c>
      <c r="K240" s="83">
        <v>45166.0</v>
      </c>
      <c r="L240" s="98"/>
      <c r="M240" s="22" t="s">
        <v>50</v>
      </c>
      <c r="N240" s="84">
        <v>0.007</v>
      </c>
      <c r="O240" s="81" t="s">
        <v>24</v>
      </c>
      <c r="P240" s="85">
        <v>0.0</v>
      </c>
      <c r="Q240" s="127"/>
      <c r="R240" s="127"/>
      <c r="S240" s="46" t="s">
        <v>985</v>
      </c>
      <c r="T240" s="22" t="s">
        <v>215</v>
      </c>
      <c r="U240" s="86" t="s">
        <v>986</v>
      </c>
      <c r="V240" s="9" t="s">
        <v>298</v>
      </c>
      <c r="W240" s="87" t="str">
        <f t="shared" si="3"/>
        <v>Ativo</v>
      </c>
      <c r="X240" s="22"/>
      <c r="Y240" s="88" t="s">
        <v>144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37</v>
      </c>
      <c r="B241" s="80" t="s">
        <v>987</v>
      </c>
      <c r="C241" s="20" t="s">
        <v>988</v>
      </c>
      <c r="D241" s="81" t="s">
        <v>18</v>
      </c>
      <c r="E241" s="22" t="s">
        <v>19</v>
      </c>
      <c r="F241" s="81" t="s">
        <v>20</v>
      </c>
      <c r="G241" s="81" t="str">
        <f t="shared" si="1"/>
        <v>Augusto</v>
      </c>
      <c r="H241" s="82" t="s">
        <v>214</v>
      </c>
      <c r="I241" s="82" t="s">
        <v>24</v>
      </c>
      <c r="J241" s="81" t="str">
        <f t="shared" si="2"/>
        <v>Não</v>
      </c>
      <c r="K241" s="83">
        <v>44998.0</v>
      </c>
      <c r="L241" s="22"/>
      <c r="M241" s="22" t="s">
        <v>50</v>
      </c>
      <c r="N241" s="84">
        <v>0.012</v>
      </c>
      <c r="O241" s="81" t="s">
        <v>24</v>
      </c>
      <c r="P241" s="85">
        <v>0.0</v>
      </c>
      <c r="Q241" s="127"/>
      <c r="R241" s="127"/>
      <c r="S241" s="127"/>
      <c r="T241" s="22" t="s">
        <v>215</v>
      </c>
      <c r="U241" s="86" t="s">
        <v>989</v>
      </c>
      <c r="V241" s="9" t="s">
        <v>19</v>
      </c>
      <c r="W241" s="87" t="str">
        <f t="shared" si="3"/>
        <v>Ativo</v>
      </c>
      <c r="X241" s="22"/>
      <c r="Y241" s="88" t="s">
        <v>220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37</v>
      </c>
      <c r="B242" s="80" t="s">
        <v>990</v>
      </c>
      <c r="C242" s="20" t="s">
        <v>991</v>
      </c>
      <c r="D242" s="81" t="s">
        <v>18</v>
      </c>
      <c r="E242" s="22" t="s">
        <v>29</v>
      </c>
      <c r="F242" s="81" t="s">
        <v>92</v>
      </c>
      <c r="G242" s="81" t="str">
        <f t="shared" si="1"/>
        <v>Augusto</v>
      </c>
      <c r="H242" s="82" t="s">
        <v>214</v>
      </c>
      <c r="I242" s="82" t="s">
        <v>24</v>
      </c>
      <c r="J242" s="81" t="str">
        <f t="shared" si="2"/>
        <v>Não</v>
      </c>
      <c r="K242" s="83">
        <v>45086.0</v>
      </c>
      <c r="L242" s="22"/>
      <c r="M242" s="22" t="s">
        <v>223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992</v>
      </c>
      <c r="T242" s="22" t="s">
        <v>215</v>
      </c>
      <c r="U242" s="86" t="s">
        <v>993</v>
      </c>
      <c r="V242" s="9" t="s">
        <v>29</v>
      </c>
      <c r="W242" s="87" t="str">
        <f t="shared" si="3"/>
        <v>Ativo</v>
      </c>
      <c r="X242" s="22"/>
      <c r="Y242" s="88" t="s">
        <v>220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37</v>
      </c>
      <c r="B243" s="37" t="s">
        <v>994</v>
      </c>
      <c r="C243" s="53" t="s">
        <v>995</v>
      </c>
      <c r="D243" s="81" t="s">
        <v>18</v>
      </c>
      <c r="E243" s="22" t="s">
        <v>62</v>
      </c>
      <c r="F243" s="28" t="s">
        <v>63</v>
      </c>
      <c r="G243" s="81" t="str">
        <f t="shared" si="1"/>
        <v>Augusto</v>
      </c>
      <c r="H243" s="82" t="s">
        <v>214</v>
      </c>
      <c r="I243" s="82" t="s">
        <v>24</v>
      </c>
      <c r="J243" s="81" t="str">
        <f t="shared" si="2"/>
        <v>Não</v>
      </c>
      <c r="K243" s="83">
        <v>45212.0</v>
      </c>
      <c r="L243" s="22"/>
      <c r="M243" s="22" t="s">
        <v>223</v>
      </c>
      <c r="N243" s="84">
        <v>0.0</v>
      </c>
      <c r="O243" s="81" t="s">
        <v>24</v>
      </c>
      <c r="P243" s="85">
        <v>0.0</v>
      </c>
      <c r="Q243" s="138"/>
      <c r="R243" s="127"/>
      <c r="S243" s="46"/>
      <c r="T243" s="22" t="s">
        <v>215</v>
      </c>
      <c r="U243" s="86" t="s">
        <v>996</v>
      </c>
      <c r="V243" s="9" t="s">
        <v>269</v>
      </c>
      <c r="W243" s="87" t="str">
        <f t="shared" si="3"/>
        <v>Ativo</v>
      </c>
      <c r="X243" s="22"/>
      <c r="Y243" s="88" t="s">
        <v>144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37</v>
      </c>
      <c r="B244" s="80" t="s">
        <v>997</v>
      </c>
      <c r="C244" s="20" t="s">
        <v>998</v>
      </c>
      <c r="D244" s="81" t="s">
        <v>18</v>
      </c>
      <c r="E244" s="22" t="s">
        <v>19</v>
      </c>
      <c r="F244" s="81" t="s">
        <v>55</v>
      </c>
      <c r="G244" s="81" t="str">
        <f t="shared" si="1"/>
        <v>Augusto</v>
      </c>
      <c r="H244" s="82" t="s">
        <v>214</v>
      </c>
      <c r="I244" s="82" t="s">
        <v>24</v>
      </c>
      <c r="J244" s="81" t="str">
        <f t="shared" si="2"/>
        <v>Não</v>
      </c>
      <c r="K244" s="83">
        <v>45086.0</v>
      </c>
      <c r="L244" s="22"/>
      <c r="M244" s="22" t="s">
        <v>50</v>
      </c>
      <c r="N244" s="84">
        <v>0.012</v>
      </c>
      <c r="O244" s="81" t="s">
        <v>24</v>
      </c>
      <c r="P244" s="85">
        <v>0.0</v>
      </c>
      <c r="Q244" s="46"/>
      <c r="R244" s="46"/>
      <c r="S244" s="127"/>
      <c r="T244" s="22" t="s">
        <v>215</v>
      </c>
      <c r="U244" s="86" t="s">
        <v>999</v>
      </c>
      <c r="V244" s="9" t="s">
        <v>19</v>
      </c>
      <c r="W244" s="87" t="str">
        <f t="shared" si="3"/>
        <v>Ativo</v>
      </c>
      <c r="X244" s="22"/>
      <c r="Y244" s="88" t="s">
        <v>220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37</v>
      </c>
      <c r="B245" s="80" t="s">
        <v>1000</v>
      </c>
      <c r="C245" s="34" t="s">
        <v>1001</v>
      </c>
      <c r="D245" s="81" t="s">
        <v>67</v>
      </c>
      <c r="E245" s="22" t="s">
        <v>29</v>
      </c>
      <c r="F245" s="81" t="s">
        <v>30</v>
      </c>
      <c r="G245" s="81" t="str">
        <f t="shared" si="1"/>
        <v>Breno</v>
      </c>
      <c r="H245" s="82" t="s">
        <v>214</v>
      </c>
      <c r="I245" s="82" t="s">
        <v>24</v>
      </c>
      <c r="J245" s="81" t="str">
        <f t="shared" si="2"/>
        <v>Não</v>
      </c>
      <c r="K245" s="83">
        <v>45173.0</v>
      </c>
      <c r="L245" s="22"/>
      <c r="M245" s="22" t="s">
        <v>77</v>
      </c>
      <c r="N245" s="84">
        <v>0.01</v>
      </c>
      <c r="O245" s="81" t="s">
        <v>86</v>
      </c>
      <c r="P245" s="85">
        <v>0.1</v>
      </c>
      <c r="Q245" s="46"/>
      <c r="R245" s="46"/>
      <c r="S245" s="127"/>
      <c r="T245" s="22" t="s">
        <v>215</v>
      </c>
      <c r="U245" s="86" t="s">
        <v>1002</v>
      </c>
      <c r="V245" s="9" t="s">
        <v>29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37</v>
      </c>
      <c r="B246" s="80" t="s">
        <v>1003</v>
      </c>
      <c r="C246" s="20" t="s">
        <v>1004</v>
      </c>
      <c r="D246" s="81" t="s">
        <v>18</v>
      </c>
      <c r="E246" s="22" t="s">
        <v>19</v>
      </c>
      <c r="F246" s="81" t="s">
        <v>42</v>
      </c>
      <c r="G246" s="81" t="str">
        <f t="shared" si="1"/>
        <v>Bruno</v>
      </c>
      <c r="H246" s="82" t="s">
        <v>214</v>
      </c>
      <c r="I246" s="82" t="s">
        <v>24</v>
      </c>
      <c r="J246" s="81" t="str">
        <f t="shared" si="2"/>
        <v>Não</v>
      </c>
      <c r="K246" s="83">
        <v>45000.0</v>
      </c>
      <c r="L246" s="22"/>
      <c r="M246" s="22" t="s">
        <v>50</v>
      </c>
      <c r="N246" s="84">
        <v>0.012</v>
      </c>
      <c r="O246" s="81" t="s">
        <v>24</v>
      </c>
      <c r="P246" s="85">
        <v>0.0</v>
      </c>
      <c r="Q246" s="127"/>
      <c r="R246" s="127"/>
      <c r="S246" s="127"/>
      <c r="T246" s="22" t="s">
        <v>215</v>
      </c>
      <c r="U246" s="86" t="s">
        <v>1005</v>
      </c>
      <c r="V246" s="9" t="s">
        <v>19</v>
      </c>
      <c r="W246" s="87" t="str">
        <f t="shared" si="3"/>
        <v>Ativo</v>
      </c>
      <c r="X246" s="22"/>
      <c r="Y246" s="88" t="s">
        <v>220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37</v>
      </c>
      <c r="B247" s="80" t="s">
        <v>1006</v>
      </c>
      <c r="C247" s="20" t="s">
        <v>1007</v>
      </c>
      <c r="D247" s="9" t="s">
        <v>67</v>
      </c>
      <c r="E247" s="86" t="s">
        <v>29</v>
      </c>
      <c r="F247" s="22" t="s">
        <v>238</v>
      </c>
      <c r="G247" s="81" t="str">
        <f t="shared" si="1"/>
        <v>Augusto</v>
      </c>
      <c r="H247" s="87" t="s">
        <v>239</v>
      </c>
      <c r="I247" s="87" t="s">
        <v>240</v>
      </c>
      <c r="J247" s="81" t="str">
        <f t="shared" si="2"/>
        <v>Sim</v>
      </c>
      <c r="K247" s="93">
        <v>45279.0</v>
      </c>
      <c r="L247" s="22"/>
      <c r="M247" s="86" t="s">
        <v>127</v>
      </c>
      <c r="N247" s="94">
        <v>0.003</v>
      </c>
      <c r="O247" s="9" t="s">
        <v>24</v>
      </c>
      <c r="P247" s="95">
        <v>0.0</v>
      </c>
      <c r="Q247" s="15" t="s">
        <v>241</v>
      </c>
      <c r="R247" s="127"/>
      <c r="S247" s="127"/>
      <c r="T247" s="86" t="s">
        <v>215</v>
      </c>
      <c r="U247" s="86" t="s">
        <v>1008</v>
      </c>
      <c r="V247" s="9" t="s">
        <v>29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37</v>
      </c>
      <c r="B248" s="97" t="s">
        <v>1009</v>
      </c>
      <c r="C248" s="20" t="s">
        <v>1010</v>
      </c>
      <c r="D248" s="81" t="s">
        <v>18</v>
      </c>
      <c r="E248" s="22" t="s">
        <v>62</v>
      </c>
      <c r="F248" s="81" t="s">
        <v>74</v>
      </c>
      <c r="G248" s="81" t="str">
        <f t="shared" si="1"/>
        <v>Augusto</v>
      </c>
      <c r="H248" s="82" t="s">
        <v>214</v>
      </c>
      <c r="I248" s="82" t="s">
        <v>24</v>
      </c>
      <c r="J248" s="81" t="str">
        <f t="shared" si="2"/>
        <v>Não</v>
      </c>
      <c r="K248" s="83">
        <v>45022.0</v>
      </c>
      <c r="L248" s="22"/>
      <c r="M248" s="22" t="s">
        <v>77</v>
      </c>
      <c r="N248" s="84">
        <v>0.015</v>
      </c>
      <c r="O248" s="81" t="s">
        <v>86</v>
      </c>
      <c r="P248" s="85">
        <v>0.1</v>
      </c>
      <c r="Q248" s="127"/>
      <c r="R248" s="127"/>
      <c r="S248" s="127"/>
      <c r="T248" s="22" t="s">
        <v>215</v>
      </c>
      <c r="U248" s="86" t="s">
        <v>1011</v>
      </c>
      <c r="V248" s="9" t="s">
        <v>269</v>
      </c>
      <c r="W248" s="87" t="str">
        <f t="shared" si="3"/>
        <v>Ativo</v>
      </c>
      <c r="X248" s="22"/>
      <c r="Y248" s="88" t="s">
        <v>144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37</v>
      </c>
      <c r="B249" s="80" t="s">
        <v>1012</v>
      </c>
      <c r="C249" s="20" t="s">
        <v>1013</v>
      </c>
      <c r="D249" s="81" t="s">
        <v>18</v>
      </c>
      <c r="E249" s="22" t="s">
        <v>29</v>
      </c>
      <c r="F249" s="81" t="s">
        <v>92</v>
      </c>
      <c r="G249" s="81" t="str">
        <f t="shared" si="1"/>
        <v>Augusto</v>
      </c>
      <c r="H249" s="82" t="s">
        <v>214</v>
      </c>
      <c r="I249" s="82" t="s">
        <v>24</v>
      </c>
      <c r="J249" s="81" t="str">
        <f t="shared" si="2"/>
        <v>Não</v>
      </c>
      <c r="K249" s="83">
        <v>45012.0</v>
      </c>
      <c r="L249" s="22"/>
      <c r="M249" s="22" t="s">
        <v>50</v>
      </c>
      <c r="N249" s="84">
        <v>0.012</v>
      </c>
      <c r="O249" s="81" t="s">
        <v>24</v>
      </c>
      <c r="P249" s="85">
        <v>0.0</v>
      </c>
      <c r="Q249" s="127"/>
      <c r="R249" s="127"/>
      <c r="S249" s="127"/>
      <c r="T249" s="22" t="s">
        <v>215</v>
      </c>
      <c r="U249" s="86" t="s">
        <v>1014</v>
      </c>
      <c r="V249" s="9" t="s">
        <v>1015</v>
      </c>
      <c r="W249" s="87" t="str">
        <f t="shared" si="3"/>
        <v>Ativo</v>
      </c>
      <c r="X249" s="22"/>
      <c r="Y249" s="88" t="s">
        <v>220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37</v>
      </c>
      <c r="B250" s="118" t="s">
        <v>1016</v>
      </c>
      <c r="C250" s="26" t="s">
        <v>1017</v>
      </c>
      <c r="D250" s="81" t="s">
        <v>67</v>
      </c>
      <c r="E250" s="22" t="s">
        <v>29</v>
      </c>
      <c r="F250" s="81" t="s">
        <v>30</v>
      </c>
      <c r="G250" s="81" t="str">
        <f t="shared" si="1"/>
        <v>Augusto</v>
      </c>
      <c r="H250" s="82" t="s">
        <v>214</v>
      </c>
      <c r="I250" s="82" t="s">
        <v>24</v>
      </c>
      <c r="J250" s="81" t="str">
        <f t="shared" si="2"/>
        <v>Não</v>
      </c>
      <c r="K250" s="83">
        <v>45257.0</v>
      </c>
      <c r="L250" s="22"/>
      <c r="M250" s="22" t="s">
        <v>85</v>
      </c>
      <c r="N250" s="84">
        <v>0.012</v>
      </c>
      <c r="O250" s="81" t="s">
        <v>86</v>
      </c>
      <c r="P250" s="85">
        <v>0.1</v>
      </c>
      <c r="Q250" s="127"/>
      <c r="R250" s="127"/>
      <c r="S250" s="127"/>
      <c r="T250" s="22" t="s">
        <v>215</v>
      </c>
      <c r="U250" s="86" t="s">
        <v>1018</v>
      </c>
      <c r="V250" s="172" t="s">
        <v>29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37</v>
      </c>
      <c r="B251" s="80" t="s">
        <v>1019</v>
      </c>
      <c r="C251" s="20" t="s">
        <v>1020</v>
      </c>
      <c r="D251" s="81" t="s">
        <v>18</v>
      </c>
      <c r="E251" s="22" t="s">
        <v>19</v>
      </c>
      <c r="F251" s="81" t="s">
        <v>42</v>
      </c>
      <c r="G251" s="81" t="str">
        <f t="shared" si="1"/>
        <v>Augusto</v>
      </c>
      <c r="H251" s="82" t="s">
        <v>214</v>
      </c>
      <c r="I251" s="82" t="s">
        <v>24</v>
      </c>
      <c r="J251" s="81" t="str">
        <f t="shared" si="2"/>
        <v>Não</v>
      </c>
      <c r="K251" s="83">
        <v>45132.0</v>
      </c>
      <c r="L251" s="22"/>
      <c r="M251" s="22" t="s">
        <v>50</v>
      </c>
      <c r="N251" s="84">
        <v>0.012</v>
      </c>
      <c r="O251" s="81" t="s">
        <v>24</v>
      </c>
      <c r="P251" s="85">
        <v>0.0</v>
      </c>
      <c r="Q251" s="127"/>
      <c r="R251" s="127"/>
      <c r="S251" s="127"/>
      <c r="T251" s="22" t="s">
        <v>215</v>
      </c>
      <c r="U251" s="86" t="s">
        <v>1021</v>
      </c>
      <c r="V251" s="9" t="s">
        <v>19</v>
      </c>
      <c r="W251" s="87" t="str">
        <f t="shared" si="3"/>
        <v>Ativo</v>
      </c>
      <c r="X251" s="22"/>
      <c r="Y251" s="88" t="s">
        <v>220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37</v>
      </c>
      <c r="B252" s="80" t="s">
        <v>1022</v>
      </c>
      <c r="C252" s="20" t="s">
        <v>1023</v>
      </c>
      <c r="D252" s="81" t="s">
        <v>18</v>
      </c>
      <c r="E252" s="22" t="s">
        <v>62</v>
      </c>
      <c r="F252" s="81" t="s">
        <v>74</v>
      </c>
      <c r="G252" s="81" t="str">
        <f t="shared" si="1"/>
        <v>Augusto</v>
      </c>
      <c r="H252" s="82" t="s">
        <v>239</v>
      </c>
      <c r="I252" s="82" t="s">
        <v>272</v>
      </c>
      <c r="J252" s="81" t="str">
        <f t="shared" si="2"/>
        <v>Não</v>
      </c>
      <c r="K252" s="83">
        <v>45103.0</v>
      </c>
      <c r="L252" s="22"/>
      <c r="M252" s="22" t="s">
        <v>77</v>
      </c>
      <c r="N252" s="84">
        <v>0.015</v>
      </c>
      <c r="O252" s="81" t="s">
        <v>86</v>
      </c>
      <c r="P252" s="85">
        <v>0.1</v>
      </c>
      <c r="Q252" s="127"/>
      <c r="R252" s="127"/>
      <c r="S252" s="46" t="s">
        <v>1024</v>
      </c>
      <c r="T252" s="22" t="s">
        <v>215</v>
      </c>
      <c r="U252" s="86" t="s">
        <v>1025</v>
      </c>
      <c r="V252" s="9" t="s">
        <v>780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37</v>
      </c>
      <c r="B253" s="97" t="s">
        <v>1026</v>
      </c>
      <c r="C253" s="20" t="s">
        <v>1027</v>
      </c>
      <c r="D253" s="81" t="s">
        <v>18</v>
      </c>
      <c r="E253" s="22" t="s">
        <v>19</v>
      </c>
      <c r="F253" s="81" t="s">
        <v>20</v>
      </c>
      <c r="G253" s="81" t="str">
        <f t="shared" si="1"/>
        <v>Bruno</v>
      </c>
      <c r="H253" s="82" t="s">
        <v>214</v>
      </c>
      <c r="I253" s="82" t="s">
        <v>24</v>
      </c>
      <c r="J253" s="81" t="str">
        <f t="shared" si="2"/>
        <v>Sim</v>
      </c>
      <c r="K253" s="83">
        <v>45013.0</v>
      </c>
      <c r="L253" s="22"/>
      <c r="M253" s="86" t="s">
        <v>230</v>
      </c>
      <c r="N253" s="84">
        <v>0.012</v>
      </c>
      <c r="O253" s="9" t="s">
        <v>86</v>
      </c>
      <c r="P253" s="95">
        <v>0.1</v>
      </c>
      <c r="Q253" s="173" t="s">
        <v>1028</v>
      </c>
      <c r="R253" s="127"/>
      <c r="S253" s="174" t="s">
        <v>1029</v>
      </c>
      <c r="T253" s="22" t="s">
        <v>215</v>
      </c>
      <c r="U253" s="86" t="s">
        <v>1030</v>
      </c>
      <c r="V253" s="9" t="s">
        <v>19</v>
      </c>
      <c r="W253" s="87" t="str">
        <f t="shared" si="3"/>
        <v>Ativo</v>
      </c>
      <c r="X253" s="22"/>
      <c r="Y253" s="88" t="s">
        <v>144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37</v>
      </c>
      <c r="B254" s="91" t="s">
        <v>1031</v>
      </c>
      <c r="C254" s="92" t="s">
        <v>1032</v>
      </c>
      <c r="D254" s="9" t="s">
        <v>884</v>
      </c>
      <c r="E254" s="86" t="s">
        <v>19</v>
      </c>
      <c r="F254" s="9" t="s">
        <v>114</v>
      </c>
      <c r="G254" s="81" t="str">
        <f t="shared" si="1"/>
        <v>Augusto</v>
      </c>
      <c r="H254" s="87" t="s">
        <v>214</v>
      </c>
      <c r="I254" s="87" t="s">
        <v>24</v>
      </c>
      <c r="J254" s="81" t="str">
        <f t="shared" si="2"/>
        <v>Não</v>
      </c>
      <c r="K254" s="93">
        <v>45301.0</v>
      </c>
      <c r="L254" s="22"/>
      <c r="M254" s="86" t="s">
        <v>50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86" t="s">
        <v>215</v>
      </c>
      <c r="U254" s="86" t="s">
        <v>1033</v>
      </c>
      <c r="V254" s="9" t="s">
        <v>19</v>
      </c>
      <c r="W254" s="87" t="str">
        <f t="shared" si="3"/>
        <v>Ativo</v>
      </c>
      <c r="X254" s="22"/>
      <c r="Y254" s="88" t="s">
        <v>220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37</v>
      </c>
      <c r="B255" s="108" t="s">
        <v>1034</v>
      </c>
      <c r="C255" s="34" t="s">
        <v>1035</v>
      </c>
      <c r="D255" s="81" t="s">
        <v>18</v>
      </c>
      <c r="E255" s="22" t="s">
        <v>62</v>
      </c>
      <c r="F255" s="81" t="s">
        <v>74</v>
      </c>
      <c r="G255" s="81" t="str">
        <f t="shared" si="1"/>
        <v>Augusto</v>
      </c>
      <c r="H255" s="82" t="s">
        <v>239</v>
      </c>
      <c r="I255" s="87" t="s">
        <v>1036</v>
      </c>
      <c r="J255" s="81" t="str">
        <f t="shared" si="2"/>
        <v>Não</v>
      </c>
      <c r="K255" s="83">
        <v>45187.0</v>
      </c>
      <c r="L255" s="22"/>
      <c r="M255" s="22" t="s">
        <v>50</v>
      </c>
      <c r="N255" s="84">
        <v>0.012</v>
      </c>
      <c r="O255" s="81" t="s">
        <v>24</v>
      </c>
      <c r="P255" s="85">
        <v>0.0</v>
      </c>
      <c r="Q255" s="127"/>
      <c r="R255" s="127"/>
      <c r="S255" s="46" t="s">
        <v>1024</v>
      </c>
      <c r="T255" s="22" t="s">
        <v>215</v>
      </c>
      <c r="U255" s="86" t="s">
        <v>1037</v>
      </c>
      <c r="V255" s="9" t="s">
        <v>269</v>
      </c>
      <c r="W255" s="87" t="str">
        <f t="shared" si="3"/>
        <v>Ativo</v>
      </c>
      <c r="X255" s="22"/>
      <c r="Y255" s="88" t="s">
        <v>144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37</v>
      </c>
      <c r="B256" s="80" t="s">
        <v>1038</v>
      </c>
      <c r="C256" s="20" t="s">
        <v>1039</v>
      </c>
      <c r="D256" s="81" t="s">
        <v>18</v>
      </c>
      <c r="E256" s="22" t="s">
        <v>29</v>
      </c>
      <c r="F256" s="81" t="s">
        <v>92</v>
      </c>
      <c r="G256" s="81" t="str">
        <f t="shared" si="1"/>
        <v>Augusto</v>
      </c>
      <c r="H256" s="82" t="s">
        <v>214</v>
      </c>
      <c r="I256" s="82" t="s">
        <v>24</v>
      </c>
      <c r="J256" s="81" t="str">
        <f t="shared" si="2"/>
        <v>Não</v>
      </c>
      <c r="K256" s="83">
        <v>44955.0</v>
      </c>
      <c r="L256" s="22"/>
      <c r="M256" s="22" t="s">
        <v>50</v>
      </c>
      <c r="N256" s="84">
        <v>0.01</v>
      </c>
      <c r="O256" s="81" t="s">
        <v>24</v>
      </c>
      <c r="P256" s="85">
        <v>0.0</v>
      </c>
      <c r="Q256" s="127"/>
      <c r="R256" s="127"/>
      <c r="S256" s="127"/>
      <c r="T256" s="22" t="s">
        <v>215</v>
      </c>
      <c r="U256" s="86" t="s">
        <v>1040</v>
      </c>
      <c r="V256" s="9" t="s">
        <v>29</v>
      </c>
      <c r="W256" s="87" t="str">
        <f t="shared" si="3"/>
        <v>Ativo</v>
      </c>
      <c r="X256" s="22"/>
      <c r="Y256" s="88" t="s">
        <v>220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37</v>
      </c>
      <c r="B257" s="175" t="s">
        <v>1041</v>
      </c>
      <c r="C257" s="176" t="s">
        <v>1042</v>
      </c>
      <c r="D257" s="81" t="s">
        <v>18</v>
      </c>
      <c r="E257" s="22" t="s">
        <v>19</v>
      </c>
      <c r="F257" s="81" t="s">
        <v>20</v>
      </c>
      <c r="G257" s="81" t="str">
        <f t="shared" si="1"/>
        <v>Augusto</v>
      </c>
      <c r="H257" s="82" t="s">
        <v>252</v>
      </c>
      <c r="I257" s="82" t="s">
        <v>272</v>
      </c>
      <c r="J257" s="81" t="str">
        <f t="shared" si="2"/>
        <v>Sim</v>
      </c>
      <c r="K257" s="83">
        <v>45223.0</v>
      </c>
      <c r="L257" s="22"/>
      <c r="M257" s="22" t="s">
        <v>50</v>
      </c>
      <c r="N257" s="84">
        <v>0.012</v>
      </c>
      <c r="O257" s="81" t="s">
        <v>24</v>
      </c>
      <c r="P257" s="85">
        <v>0.0</v>
      </c>
      <c r="Q257" s="60" t="s">
        <v>1043</v>
      </c>
      <c r="R257" s="127"/>
      <c r="S257" s="127"/>
      <c r="T257" s="22" t="s">
        <v>215</v>
      </c>
      <c r="U257" s="86" t="s">
        <v>1044</v>
      </c>
      <c r="V257" s="9" t="s">
        <v>19</v>
      </c>
      <c r="W257" s="87" t="str">
        <f t="shared" si="3"/>
        <v>Ativo</v>
      </c>
      <c r="X257" s="22"/>
      <c r="Y257" s="88" t="s">
        <v>220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37</v>
      </c>
      <c r="B258" s="131" t="s">
        <v>1045</v>
      </c>
      <c r="C258" s="132" t="s">
        <v>1046</v>
      </c>
      <c r="D258" s="9" t="s">
        <v>18</v>
      </c>
      <c r="E258" s="86" t="s">
        <v>19</v>
      </c>
      <c r="F258" s="9" t="s">
        <v>52</v>
      </c>
      <c r="G258" s="81" t="str">
        <f t="shared" si="1"/>
        <v>Augusto</v>
      </c>
      <c r="H258" s="87" t="s">
        <v>239</v>
      </c>
      <c r="I258" s="87" t="s">
        <v>272</v>
      </c>
      <c r="J258" s="81" t="str">
        <f t="shared" si="2"/>
        <v>Sim</v>
      </c>
      <c r="K258" s="93">
        <v>45364.0</v>
      </c>
      <c r="L258" s="22"/>
      <c r="M258" s="86" t="s">
        <v>85</v>
      </c>
      <c r="N258" s="94">
        <v>0.012</v>
      </c>
      <c r="O258" s="9" t="s">
        <v>86</v>
      </c>
      <c r="P258" s="95">
        <v>0.1</v>
      </c>
      <c r="Q258" s="15" t="s">
        <v>1047</v>
      </c>
      <c r="R258" s="127"/>
      <c r="S258" s="127"/>
      <c r="T258" s="86" t="s">
        <v>215</v>
      </c>
      <c r="U258" s="5" t="s">
        <v>1048</v>
      </c>
      <c r="V258" s="9" t="s">
        <v>19</v>
      </c>
      <c r="W258" s="87" t="str">
        <f t="shared" si="3"/>
        <v>Ativo</v>
      </c>
      <c r="X258" s="22"/>
      <c r="Y258" s="88" t="s">
        <v>220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37</v>
      </c>
      <c r="B259" s="80" t="s">
        <v>1049</v>
      </c>
      <c r="C259" s="92" t="s">
        <v>1050</v>
      </c>
      <c r="D259" s="9" t="s">
        <v>18</v>
      </c>
      <c r="E259" s="86" t="s">
        <v>19</v>
      </c>
      <c r="F259" s="9" t="s">
        <v>55</v>
      </c>
      <c r="G259" s="81" t="str">
        <f t="shared" si="1"/>
        <v>Augusto</v>
      </c>
      <c r="H259" s="87" t="s">
        <v>252</v>
      </c>
      <c r="I259" s="87" t="s">
        <v>253</v>
      </c>
      <c r="J259" s="81" t="str">
        <f t="shared" si="2"/>
        <v>Não</v>
      </c>
      <c r="K259" s="93">
        <v>45309.0</v>
      </c>
      <c r="L259" s="22"/>
      <c r="M259" s="28" t="s">
        <v>50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86" t="s">
        <v>296</v>
      </c>
      <c r="U259" s="86" t="s">
        <v>1051</v>
      </c>
      <c r="V259" s="9" t="s">
        <v>19</v>
      </c>
      <c r="W259" s="87" t="str">
        <f t="shared" si="3"/>
        <v>Ativo</v>
      </c>
      <c r="X259" s="22"/>
      <c r="Y259" s="88" t="s">
        <v>220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37</v>
      </c>
      <c r="B260" s="80" t="s">
        <v>1052</v>
      </c>
      <c r="C260" s="20" t="s">
        <v>1053</v>
      </c>
      <c r="D260" s="81" t="s">
        <v>18</v>
      </c>
      <c r="E260" s="22" t="s">
        <v>19</v>
      </c>
      <c r="F260" s="81" t="s">
        <v>20</v>
      </c>
      <c r="G260" s="81" t="str">
        <f t="shared" si="1"/>
        <v>Augusto</v>
      </c>
      <c r="H260" s="87" t="s">
        <v>214</v>
      </c>
      <c r="I260" s="87" t="s">
        <v>24</v>
      </c>
      <c r="J260" s="81" t="str">
        <f t="shared" si="2"/>
        <v>Sim</v>
      </c>
      <c r="K260" s="83">
        <v>44944.0</v>
      </c>
      <c r="L260" s="22"/>
      <c r="M260" s="86" t="s">
        <v>230</v>
      </c>
      <c r="N260" s="94">
        <v>0.012</v>
      </c>
      <c r="O260" s="9" t="s">
        <v>86</v>
      </c>
      <c r="P260" s="95">
        <v>0.1</v>
      </c>
      <c r="Q260" s="177" t="s">
        <v>1054</v>
      </c>
      <c r="R260" s="127"/>
      <c r="S260" s="96" t="s">
        <v>1055</v>
      </c>
      <c r="T260" s="22" t="s">
        <v>215</v>
      </c>
      <c r="U260" s="86" t="s">
        <v>1056</v>
      </c>
      <c r="V260" s="9" t="s">
        <v>19</v>
      </c>
      <c r="W260" s="87" t="str">
        <f t="shared" si="3"/>
        <v>Ativo</v>
      </c>
      <c r="X260" s="22"/>
      <c r="Y260" s="88" t="s">
        <v>220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37</v>
      </c>
      <c r="B261" s="80" t="s">
        <v>1057</v>
      </c>
      <c r="C261" s="20" t="s">
        <v>1058</v>
      </c>
      <c r="D261" s="81" t="s">
        <v>18</v>
      </c>
      <c r="E261" s="22" t="s">
        <v>19</v>
      </c>
      <c r="F261" s="81" t="s">
        <v>42</v>
      </c>
      <c r="G261" s="81" t="str">
        <f t="shared" si="1"/>
        <v>Augusto</v>
      </c>
      <c r="H261" s="87" t="s">
        <v>239</v>
      </c>
      <c r="I261" s="87" t="s">
        <v>272</v>
      </c>
      <c r="J261" s="81" t="str">
        <f t="shared" si="2"/>
        <v>Não</v>
      </c>
      <c r="K261" s="83">
        <v>45056.0</v>
      </c>
      <c r="L261" s="22"/>
      <c r="M261" s="22" t="s">
        <v>50</v>
      </c>
      <c r="N261" s="84">
        <v>0.012</v>
      </c>
      <c r="O261" s="81" t="s">
        <v>24</v>
      </c>
      <c r="P261" s="85">
        <v>0.0</v>
      </c>
      <c r="Q261" s="127"/>
      <c r="R261" s="127"/>
      <c r="S261" s="127"/>
      <c r="T261" s="22" t="s">
        <v>215</v>
      </c>
      <c r="U261" s="86" t="s">
        <v>1059</v>
      </c>
      <c r="V261" s="9" t="s">
        <v>19</v>
      </c>
      <c r="W261" s="87" t="str">
        <f t="shared" si="3"/>
        <v>Ativo</v>
      </c>
      <c r="X261" s="22"/>
      <c r="Y261" s="88" t="s">
        <v>220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37</v>
      </c>
      <c r="B262" s="37" t="s">
        <v>1060</v>
      </c>
      <c r="C262" s="34" t="s">
        <v>1061</v>
      </c>
      <c r="D262" s="81" t="s">
        <v>18</v>
      </c>
      <c r="E262" s="22" t="s">
        <v>19</v>
      </c>
      <c r="F262" s="81" t="s">
        <v>55</v>
      </c>
      <c r="G262" s="81" t="str">
        <f t="shared" si="1"/>
        <v>Augusto</v>
      </c>
      <c r="H262" s="82" t="s">
        <v>214</v>
      </c>
      <c r="I262" s="82" t="s">
        <v>24</v>
      </c>
      <c r="J262" s="81" t="str">
        <f t="shared" si="2"/>
        <v>Não</v>
      </c>
      <c r="K262" s="83">
        <v>45183.0</v>
      </c>
      <c r="L262" s="22"/>
      <c r="M262" s="22" t="s">
        <v>77</v>
      </c>
      <c r="N262" s="84">
        <v>0.015</v>
      </c>
      <c r="O262" s="81" t="s">
        <v>86</v>
      </c>
      <c r="P262" s="85">
        <v>0.1</v>
      </c>
      <c r="Q262" s="127"/>
      <c r="R262" s="127"/>
      <c r="S262" s="127"/>
      <c r="T262" s="22" t="s">
        <v>215</v>
      </c>
      <c r="U262" s="86" t="s">
        <v>1062</v>
      </c>
      <c r="V262" s="9" t="s">
        <v>29</v>
      </c>
      <c r="W262" s="87" t="str">
        <f t="shared" si="3"/>
        <v>Ativo</v>
      </c>
      <c r="X262" s="22"/>
      <c r="Y262" s="88" t="s">
        <v>220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37</v>
      </c>
      <c r="B263" s="6" t="s">
        <v>1063</v>
      </c>
      <c r="C263" s="62" t="s">
        <v>1064</v>
      </c>
      <c r="D263" s="9" t="s">
        <v>18</v>
      </c>
      <c r="E263" s="86" t="s">
        <v>29</v>
      </c>
      <c r="F263" s="9" t="s">
        <v>181</v>
      </c>
      <c r="G263" s="81" t="str">
        <f t="shared" si="1"/>
        <v>Augusto</v>
      </c>
      <c r="H263" s="87" t="s">
        <v>239</v>
      </c>
      <c r="I263" s="87" t="s">
        <v>240</v>
      </c>
      <c r="J263" s="81" t="str">
        <f t="shared" si="2"/>
        <v>Não</v>
      </c>
      <c r="K263" s="93">
        <v>45370.0</v>
      </c>
      <c r="L263" s="22"/>
      <c r="M263" s="86" t="s">
        <v>127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86" t="s">
        <v>215</v>
      </c>
      <c r="U263" s="63" t="s">
        <v>1065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37</v>
      </c>
      <c r="B264" s="80" t="s">
        <v>1066</v>
      </c>
      <c r="C264" s="20" t="s">
        <v>1067</v>
      </c>
      <c r="D264" s="9" t="s">
        <v>67</v>
      </c>
      <c r="E264" s="86" t="s">
        <v>29</v>
      </c>
      <c r="F264" s="22" t="s">
        <v>238</v>
      </c>
      <c r="G264" s="81" t="str">
        <f t="shared" si="1"/>
        <v>Augusto</v>
      </c>
      <c r="H264" s="87" t="s">
        <v>239</v>
      </c>
      <c r="I264" s="87" t="s">
        <v>240</v>
      </c>
      <c r="J264" s="81" t="str">
        <f t="shared" si="2"/>
        <v>Sim</v>
      </c>
      <c r="K264" s="93">
        <v>45279.0</v>
      </c>
      <c r="L264" s="22"/>
      <c r="M264" s="86" t="s">
        <v>127</v>
      </c>
      <c r="N264" s="94">
        <v>0.003</v>
      </c>
      <c r="O264" s="9" t="s">
        <v>24</v>
      </c>
      <c r="P264" s="95">
        <v>0.0</v>
      </c>
      <c r="Q264" s="15" t="s">
        <v>241</v>
      </c>
      <c r="R264" s="127"/>
      <c r="S264" s="127"/>
      <c r="T264" s="86" t="s">
        <v>215</v>
      </c>
      <c r="U264" s="86" t="s">
        <v>1068</v>
      </c>
      <c r="V264" s="9" t="s">
        <v>243</v>
      </c>
      <c r="W264" s="87" t="str">
        <f t="shared" si="3"/>
        <v>Ativo</v>
      </c>
      <c r="X264" s="22"/>
      <c r="Y264" s="88" t="s">
        <v>220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37</v>
      </c>
      <c r="B265" s="118" t="s">
        <v>1069</v>
      </c>
      <c r="C265" s="26" t="s">
        <v>1070</v>
      </c>
      <c r="D265" s="81" t="s">
        <v>18</v>
      </c>
      <c r="E265" s="22" t="s">
        <v>62</v>
      </c>
      <c r="F265" s="81" t="s">
        <v>570</v>
      </c>
      <c r="G265" s="81" t="str">
        <f t="shared" si="1"/>
        <v>Bruno</v>
      </c>
      <c r="H265" s="87" t="s">
        <v>239</v>
      </c>
      <c r="I265" s="87" t="s">
        <v>240</v>
      </c>
      <c r="J265" s="81" t="str">
        <f t="shared" si="2"/>
        <v>Não</v>
      </c>
      <c r="K265" s="83">
        <v>45236.0</v>
      </c>
      <c r="L265" s="22"/>
      <c r="M265" s="22" t="s">
        <v>223</v>
      </c>
      <c r="N265" s="84">
        <v>0.0</v>
      </c>
      <c r="O265" s="81" t="s">
        <v>24</v>
      </c>
      <c r="P265" s="85">
        <v>0.0</v>
      </c>
      <c r="Q265" s="46"/>
      <c r="R265" s="127"/>
      <c r="S265" s="96" t="s">
        <v>1071</v>
      </c>
      <c r="T265" s="22" t="s">
        <v>215</v>
      </c>
      <c r="U265" s="86" t="s">
        <v>1072</v>
      </c>
      <c r="V265" s="9" t="s">
        <v>269</v>
      </c>
      <c r="W265" s="87" t="str">
        <f t="shared" si="3"/>
        <v>Ativo</v>
      </c>
      <c r="X265" s="22"/>
      <c r="Y265" s="88" t="s">
        <v>144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37</v>
      </c>
      <c r="B266" s="80" t="s">
        <v>1073</v>
      </c>
      <c r="C266" s="20" t="s">
        <v>1074</v>
      </c>
      <c r="D266" s="81" t="s">
        <v>67</v>
      </c>
      <c r="E266" s="22" t="s">
        <v>29</v>
      </c>
      <c r="F266" s="81" t="s">
        <v>471</v>
      </c>
      <c r="G266" s="81" t="str">
        <f t="shared" si="1"/>
        <v>Bruno</v>
      </c>
      <c r="H266" s="82" t="s">
        <v>214</v>
      </c>
      <c r="I266" s="82" t="s">
        <v>24</v>
      </c>
      <c r="J266" s="81" t="str">
        <f t="shared" si="2"/>
        <v>Não</v>
      </c>
      <c r="K266" s="83">
        <v>45120.0</v>
      </c>
      <c r="L266" s="22"/>
      <c r="M266" s="22" t="s">
        <v>85</v>
      </c>
      <c r="N266" s="84">
        <v>0.01</v>
      </c>
      <c r="O266" s="81" t="s">
        <v>86</v>
      </c>
      <c r="P266" s="85">
        <v>0.1</v>
      </c>
      <c r="Q266" s="46"/>
      <c r="R266" s="46" t="s">
        <v>1075</v>
      </c>
      <c r="S266" s="46"/>
      <c r="T266" s="22" t="s">
        <v>215</v>
      </c>
      <c r="U266" s="86" t="s">
        <v>1076</v>
      </c>
      <c r="V266" s="9" t="s">
        <v>29</v>
      </c>
      <c r="W266" s="87" t="str">
        <f t="shared" si="3"/>
        <v>Ativo</v>
      </c>
      <c r="X266" s="22"/>
      <c r="Y266" s="88" t="s">
        <v>144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37</v>
      </c>
      <c r="B267" s="80" t="s">
        <v>597</v>
      </c>
      <c r="C267" s="20" t="s">
        <v>1077</v>
      </c>
      <c r="D267" s="81" t="s">
        <v>18</v>
      </c>
      <c r="E267" s="22" t="s">
        <v>298</v>
      </c>
      <c r="F267" s="81" t="s">
        <v>597</v>
      </c>
      <c r="G267" s="81" t="str">
        <f t="shared" si="1"/>
        <v>Augusto</v>
      </c>
      <c r="H267" s="87" t="s">
        <v>239</v>
      </c>
      <c r="I267" s="87" t="s">
        <v>272</v>
      </c>
      <c r="J267" s="81" t="str">
        <f t="shared" si="2"/>
        <v>Não</v>
      </c>
      <c r="K267" s="83">
        <v>45056.0</v>
      </c>
      <c r="L267" s="98"/>
      <c r="M267" s="22" t="s">
        <v>77</v>
      </c>
      <c r="N267" s="84">
        <v>0.012</v>
      </c>
      <c r="O267" s="81" t="s">
        <v>86</v>
      </c>
      <c r="P267" s="85">
        <v>0.1</v>
      </c>
      <c r="Q267" s="102"/>
      <c r="R267" s="102"/>
      <c r="S267" s="46"/>
      <c r="T267" s="22" t="s">
        <v>215</v>
      </c>
      <c r="U267" s="86" t="s">
        <v>1078</v>
      </c>
      <c r="V267" s="9" t="s">
        <v>298</v>
      </c>
      <c r="W267" s="87" t="str">
        <f t="shared" si="3"/>
        <v>Ativo</v>
      </c>
      <c r="X267" s="22"/>
      <c r="Y267" s="88" t="s">
        <v>220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37</v>
      </c>
      <c r="B268" s="80" t="s">
        <v>1079</v>
      </c>
      <c r="C268" s="20" t="s">
        <v>1080</v>
      </c>
      <c r="D268" s="81" t="s">
        <v>18</v>
      </c>
      <c r="E268" s="22" t="s">
        <v>298</v>
      </c>
      <c r="F268" s="81" t="s">
        <v>597</v>
      </c>
      <c r="G268" s="81" t="str">
        <f t="shared" si="1"/>
        <v>Augusto</v>
      </c>
      <c r="H268" s="87" t="s">
        <v>239</v>
      </c>
      <c r="I268" s="82" t="s">
        <v>272</v>
      </c>
      <c r="J268" s="81" t="str">
        <f t="shared" si="2"/>
        <v>Não</v>
      </c>
      <c r="K268" s="83">
        <v>45162.0</v>
      </c>
      <c r="L268" s="98"/>
      <c r="M268" s="22" t="s">
        <v>77</v>
      </c>
      <c r="N268" s="84">
        <v>0.012</v>
      </c>
      <c r="O268" s="81" t="s">
        <v>86</v>
      </c>
      <c r="P268" s="85">
        <v>0.1</v>
      </c>
      <c r="Q268" s="102"/>
      <c r="R268" s="102"/>
      <c r="S268" s="46"/>
      <c r="T268" s="22" t="s">
        <v>215</v>
      </c>
      <c r="U268" s="86" t="s">
        <v>1078</v>
      </c>
      <c r="V268" s="9" t="s">
        <v>298</v>
      </c>
      <c r="W268" s="87" t="str">
        <f t="shared" si="3"/>
        <v>Inativo</v>
      </c>
      <c r="X268" s="22"/>
      <c r="Y268" s="88" t="s">
        <v>220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37</v>
      </c>
      <c r="B269" s="106" t="s">
        <v>1081</v>
      </c>
      <c r="C269" s="107" t="s">
        <v>1082</v>
      </c>
      <c r="D269" s="9" t="s">
        <v>18</v>
      </c>
      <c r="E269" s="86" t="s">
        <v>29</v>
      </c>
      <c r="F269" s="9" t="s">
        <v>79</v>
      </c>
      <c r="G269" s="81" t="str">
        <f t="shared" si="1"/>
        <v>Augusto</v>
      </c>
      <c r="H269" s="87" t="s">
        <v>252</v>
      </c>
      <c r="I269" s="87" t="s">
        <v>24</v>
      </c>
      <c r="J269" s="81" t="str">
        <f t="shared" si="2"/>
        <v>Não</v>
      </c>
      <c r="K269" s="93">
        <v>45385.0</v>
      </c>
      <c r="L269" s="98"/>
      <c r="M269" s="86" t="s">
        <v>85</v>
      </c>
      <c r="N269" s="94">
        <v>0.0</v>
      </c>
      <c r="O269" s="9" t="s">
        <v>24</v>
      </c>
      <c r="P269" s="95">
        <v>0.0</v>
      </c>
      <c r="Q269" s="102"/>
      <c r="R269" s="102"/>
      <c r="S269" s="46"/>
      <c r="T269" s="86" t="s">
        <v>215</v>
      </c>
      <c r="U269" s="5" t="s">
        <v>1083</v>
      </c>
      <c r="V269" s="9" t="s">
        <v>29</v>
      </c>
      <c r="W269" s="87" t="str">
        <f t="shared" si="3"/>
        <v>Ativo</v>
      </c>
      <c r="X269" s="22"/>
      <c r="Y269" s="88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89"/>
      <c r="AR269" s="89"/>
    </row>
    <row r="270" ht="15.75" customHeight="1">
      <c r="A270" s="57" t="s">
        <v>37</v>
      </c>
      <c r="B270" s="97" t="s">
        <v>1084</v>
      </c>
      <c r="C270" s="20" t="s">
        <v>1085</v>
      </c>
      <c r="D270" s="81" t="s">
        <v>18</v>
      </c>
      <c r="E270" s="22" t="s">
        <v>62</v>
      </c>
      <c r="F270" s="81" t="s">
        <v>63</v>
      </c>
      <c r="G270" s="81" t="str">
        <f t="shared" si="1"/>
        <v>Augusto</v>
      </c>
      <c r="H270" s="82" t="s">
        <v>214</v>
      </c>
      <c r="I270" s="82" t="s">
        <v>24</v>
      </c>
      <c r="J270" s="81" t="str">
        <f t="shared" si="2"/>
        <v>Não</v>
      </c>
      <c r="K270" s="83">
        <v>45056.0</v>
      </c>
      <c r="L270" s="98"/>
      <c r="M270" s="22" t="s">
        <v>77</v>
      </c>
      <c r="N270" s="84">
        <v>0.015</v>
      </c>
      <c r="O270" s="81" t="s">
        <v>86</v>
      </c>
      <c r="P270" s="85">
        <v>0.1</v>
      </c>
      <c r="Q270" s="99"/>
      <c r="R270" s="46"/>
      <c r="S270" s="96" t="s">
        <v>1086</v>
      </c>
      <c r="T270" s="22" t="s">
        <v>215</v>
      </c>
      <c r="U270" s="86" t="s">
        <v>1087</v>
      </c>
      <c r="V270" s="9" t="s">
        <v>269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>
        <v>0.0</v>
      </c>
      <c r="AG270" s="90">
        <v>0.0</v>
      </c>
      <c r="AH270" s="90">
        <v>0.0</v>
      </c>
      <c r="AI270" s="90">
        <v>27481.85</v>
      </c>
      <c r="AJ270" s="90">
        <v>28721.07</v>
      </c>
      <c r="AK270" s="90">
        <v>27772.17</v>
      </c>
      <c r="AL270" s="90">
        <v>27830.25</v>
      </c>
      <c r="AM270" s="90">
        <v>106670.24</v>
      </c>
      <c r="AN270" s="90">
        <v>109135.89</v>
      </c>
      <c r="AO270" s="90">
        <v>111233.69</v>
      </c>
      <c r="AP270" s="90">
        <v>109627.24</v>
      </c>
      <c r="AQ270" s="89">
        <v>110509.7</v>
      </c>
      <c r="AR270" s="89">
        <v>140287.07</v>
      </c>
    </row>
    <row r="271" ht="15.75" customHeight="1">
      <c r="A271" s="57" t="s">
        <v>37</v>
      </c>
      <c r="B271" s="91" t="s">
        <v>1088</v>
      </c>
      <c r="C271" s="20" t="s">
        <v>1089</v>
      </c>
      <c r="D271" s="81" t="s">
        <v>18</v>
      </c>
      <c r="E271" s="22" t="s">
        <v>62</v>
      </c>
      <c r="F271" s="81" t="s">
        <v>63</v>
      </c>
      <c r="G271" s="81" t="str">
        <f t="shared" si="1"/>
        <v>Augusto</v>
      </c>
      <c r="H271" s="87" t="s">
        <v>239</v>
      </c>
      <c r="I271" s="87" t="s">
        <v>272</v>
      </c>
      <c r="J271" s="81" t="str">
        <f t="shared" si="2"/>
        <v>Não</v>
      </c>
      <c r="K271" s="83">
        <v>45000.0</v>
      </c>
      <c r="L271" s="22"/>
      <c r="M271" s="22" t="s">
        <v>50</v>
      </c>
      <c r="N271" s="84">
        <v>0.012</v>
      </c>
      <c r="O271" s="81" t="s">
        <v>24</v>
      </c>
      <c r="P271" s="85">
        <v>0.0</v>
      </c>
      <c r="Q271" s="46"/>
      <c r="R271" s="46"/>
      <c r="S271" s="46"/>
      <c r="T271" s="22" t="s">
        <v>215</v>
      </c>
      <c r="U271" s="92" t="s">
        <v>1078</v>
      </c>
      <c r="V271" s="9" t="s">
        <v>269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>
        <v>1204769.98</v>
      </c>
      <c r="AG271" s="90">
        <v>1213660.87</v>
      </c>
      <c r="AH271" s="90">
        <v>1226801.03</v>
      </c>
      <c r="AI271" s="90">
        <v>984540.31</v>
      </c>
      <c r="AJ271" s="90">
        <v>993536.81</v>
      </c>
      <c r="AK271" s="90">
        <v>1004120.36</v>
      </c>
      <c r="AL271" s="90">
        <v>1011117.33</v>
      </c>
      <c r="AM271" s="90">
        <v>1020081.73</v>
      </c>
      <c r="AN271" s="90">
        <v>399196.85</v>
      </c>
      <c r="AO271" s="90">
        <v>189.08</v>
      </c>
      <c r="AP271" s="90">
        <v>0.0</v>
      </c>
      <c r="AQ271" s="89">
        <v>81.8</v>
      </c>
      <c r="AR271" s="89">
        <v>0.0</v>
      </c>
    </row>
    <row r="272" ht="15.75" customHeight="1">
      <c r="A272" s="57" t="s">
        <v>37</v>
      </c>
      <c r="B272" s="80" t="s">
        <v>1090</v>
      </c>
      <c r="C272" s="20" t="s">
        <v>1091</v>
      </c>
      <c r="D272" s="81" t="s">
        <v>18</v>
      </c>
      <c r="E272" s="22" t="s">
        <v>62</v>
      </c>
      <c r="F272" s="81" t="s">
        <v>63</v>
      </c>
      <c r="G272" s="81" t="str">
        <f t="shared" si="1"/>
        <v>Augusto</v>
      </c>
      <c r="H272" s="82" t="s">
        <v>214</v>
      </c>
      <c r="I272" s="82" t="s">
        <v>24</v>
      </c>
      <c r="J272" s="81" t="str">
        <f t="shared" si="2"/>
        <v>Não</v>
      </c>
      <c r="K272" s="83">
        <v>45065.0</v>
      </c>
      <c r="L272" s="22"/>
      <c r="M272" s="22" t="s">
        <v>85</v>
      </c>
      <c r="N272" s="84">
        <v>0.012</v>
      </c>
      <c r="O272" s="81" t="s">
        <v>24</v>
      </c>
      <c r="P272" s="85">
        <v>0.0</v>
      </c>
      <c r="Q272" s="46"/>
      <c r="R272" s="46"/>
      <c r="S272" s="46"/>
      <c r="T272" s="22" t="s">
        <v>215</v>
      </c>
      <c r="U272" s="86" t="s">
        <v>1092</v>
      </c>
      <c r="V272" s="9" t="s">
        <v>269</v>
      </c>
      <c r="W272" s="87" t="str">
        <f t="shared" si="3"/>
        <v>Ativo</v>
      </c>
      <c r="X272" s="22"/>
      <c r="Y272" s="88" t="s">
        <v>144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363226.57</v>
      </c>
      <c r="AI272" s="90">
        <v>366392.92</v>
      </c>
      <c r="AJ272" s="90">
        <v>368988.46</v>
      </c>
      <c r="AK272" s="90">
        <v>371859.91</v>
      </c>
      <c r="AL272" s="90">
        <v>373297.73</v>
      </c>
      <c r="AM272" s="90">
        <v>373865.0</v>
      </c>
      <c r="AN272" s="90">
        <v>380177.08</v>
      </c>
      <c r="AO272" s="90">
        <v>385489.77</v>
      </c>
      <c r="AP272" s="90">
        <v>384570.08</v>
      </c>
      <c r="AQ272" s="89">
        <v>386416.47</v>
      </c>
      <c r="AR272" s="89">
        <v>390387.65</v>
      </c>
    </row>
    <row r="273" ht="15.75" customHeight="1">
      <c r="A273" s="57" t="s">
        <v>37</v>
      </c>
      <c r="B273" s="133" t="s">
        <v>1093</v>
      </c>
      <c r="C273" s="20" t="s">
        <v>1094</v>
      </c>
      <c r="D273" s="81" t="s">
        <v>18</v>
      </c>
      <c r="E273" s="22" t="s">
        <v>62</v>
      </c>
      <c r="F273" s="81" t="s">
        <v>63</v>
      </c>
      <c r="G273" s="81" t="str">
        <f t="shared" si="1"/>
        <v>Breno</v>
      </c>
      <c r="H273" s="82" t="s">
        <v>214</v>
      </c>
      <c r="I273" s="82" t="s">
        <v>24</v>
      </c>
      <c r="J273" s="81" t="str">
        <f t="shared" si="2"/>
        <v>Não</v>
      </c>
      <c r="K273" s="83">
        <v>45134.0</v>
      </c>
      <c r="L273" s="98"/>
      <c r="M273" s="22" t="s">
        <v>77</v>
      </c>
      <c r="N273" s="84">
        <v>0.016</v>
      </c>
      <c r="O273" s="81" t="s">
        <v>86</v>
      </c>
      <c r="P273" s="85">
        <v>0.2</v>
      </c>
      <c r="Q273" s="102"/>
      <c r="R273" s="102"/>
      <c r="S273" s="46"/>
      <c r="T273" s="22" t="s">
        <v>215</v>
      </c>
      <c r="U273" s="86" t="s">
        <v>1095</v>
      </c>
      <c r="V273" s="9" t="s">
        <v>269</v>
      </c>
      <c r="W273" s="87" t="str">
        <f t="shared" si="3"/>
        <v>Ativo</v>
      </c>
      <c r="X273" s="22"/>
      <c r="Y273" s="88" t="s">
        <v>144</v>
      </c>
      <c r="Z273" s="90"/>
      <c r="AA273" s="90"/>
      <c r="AB273" s="90"/>
      <c r="AC273" s="90"/>
      <c r="AD273" s="90"/>
      <c r="AE273" s="90"/>
      <c r="AF273" s="90"/>
      <c r="AG273" s="90">
        <v>0.0</v>
      </c>
      <c r="AH273" s="90">
        <v>0.0</v>
      </c>
      <c r="AI273" s="90">
        <v>0.0</v>
      </c>
      <c r="AJ273" s="90">
        <v>357015.53</v>
      </c>
      <c r="AK273" s="90">
        <v>360860.21</v>
      </c>
      <c r="AL273" s="90">
        <v>362504.3</v>
      </c>
      <c r="AM273" s="90">
        <v>362332.13</v>
      </c>
      <c r="AN273" s="90">
        <v>371141.9</v>
      </c>
      <c r="AO273" s="90">
        <v>378752.13</v>
      </c>
      <c r="AP273" s="90">
        <v>371962.12</v>
      </c>
      <c r="AQ273" s="89">
        <v>372998.45</v>
      </c>
      <c r="AR273" s="89">
        <v>421870.6</v>
      </c>
    </row>
    <row r="274" ht="15.75" customHeight="1">
      <c r="A274" s="57" t="s">
        <v>37</v>
      </c>
      <c r="B274" s="91" t="s">
        <v>1093</v>
      </c>
      <c r="C274" s="20" t="s">
        <v>1096</v>
      </c>
      <c r="D274" s="81" t="s">
        <v>18</v>
      </c>
      <c r="E274" s="22" t="s">
        <v>62</v>
      </c>
      <c r="F274" s="81" t="s">
        <v>63</v>
      </c>
      <c r="G274" s="81" t="str">
        <f t="shared" si="1"/>
        <v>Augusto</v>
      </c>
      <c r="H274" s="87" t="s">
        <v>239</v>
      </c>
      <c r="I274" s="82" t="s">
        <v>272</v>
      </c>
      <c r="J274" s="81" t="str">
        <f t="shared" si="2"/>
        <v>Não</v>
      </c>
      <c r="K274" s="83">
        <v>45162.0</v>
      </c>
      <c r="L274" s="22"/>
      <c r="M274" s="22" t="s">
        <v>278</v>
      </c>
      <c r="N274" s="178">
        <v>0.008</v>
      </c>
      <c r="O274" s="81" t="s">
        <v>279</v>
      </c>
      <c r="P274" s="85">
        <v>0.1</v>
      </c>
      <c r="Q274" s="46"/>
      <c r="R274" s="46"/>
      <c r="S274" s="46"/>
      <c r="T274" s="22" t="s">
        <v>215</v>
      </c>
      <c r="U274" s="86" t="s">
        <v>1095</v>
      </c>
      <c r="V274" s="9" t="s">
        <v>269</v>
      </c>
      <c r="W274" s="87" t="str">
        <f t="shared" si="3"/>
        <v>Ativo</v>
      </c>
      <c r="X274" s="22"/>
      <c r="Y274" s="88" t="s">
        <v>144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>
        <v>0.0</v>
      </c>
      <c r="AJ274" s="90">
        <v>0.0</v>
      </c>
      <c r="AK274" s="90">
        <v>0.0</v>
      </c>
      <c r="AL274" s="90">
        <v>0.0</v>
      </c>
      <c r="AM274" s="90">
        <v>0.0</v>
      </c>
      <c r="AN274" s="90">
        <v>0.0</v>
      </c>
      <c r="AO274" s="90">
        <v>0.0</v>
      </c>
      <c r="AP274" s="90">
        <v>0.0</v>
      </c>
      <c r="AQ274" s="89">
        <v>0.0</v>
      </c>
      <c r="AR274" s="89">
        <v>0.0</v>
      </c>
    </row>
    <row r="275" ht="15.75" customHeight="1">
      <c r="A275" s="57" t="s">
        <v>37</v>
      </c>
      <c r="B275" s="139" t="s">
        <v>1097</v>
      </c>
      <c r="C275" s="119" t="s">
        <v>1098</v>
      </c>
      <c r="D275" s="81" t="s">
        <v>18</v>
      </c>
      <c r="E275" s="22" t="s">
        <v>19</v>
      </c>
      <c r="F275" s="81" t="s">
        <v>20</v>
      </c>
      <c r="G275" s="81" t="str">
        <f t="shared" si="1"/>
        <v>Bruno</v>
      </c>
      <c r="H275" s="87" t="s">
        <v>214</v>
      </c>
      <c r="I275" s="87" t="s">
        <v>24</v>
      </c>
      <c r="J275" s="81" t="str">
        <f t="shared" si="2"/>
        <v>Não</v>
      </c>
      <c r="K275" s="83">
        <v>45219.0</v>
      </c>
      <c r="L275" s="22"/>
      <c r="M275" s="22" t="s">
        <v>50</v>
      </c>
      <c r="N275" s="178">
        <v>0.008</v>
      </c>
      <c r="O275" s="81" t="s">
        <v>24</v>
      </c>
      <c r="P275" s="85">
        <v>0.0</v>
      </c>
      <c r="Q275" s="46"/>
      <c r="R275" s="46"/>
      <c r="S275" s="46"/>
      <c r="T275" s="22" t="s">
        <v>296</v>
      </c>
      <c r="U275" s="86" t="s">
        <v>1099</v>
      </c>
      <c r="V275" s="9" t="s">
        <v>19</v>
      </c>
      <c r="W275" s="87" t="str">
        <f t="shared" si="3"/>
        <v>Ativo</v>
      </c>
      <c r="X275" s="22"/>
      <c r="Y275" s="88" t="s">
        <v>220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>
        <v>0.0</v>
      </c>
      <c r="AN275" s="90">
        <v>0.0</v>
      </c>
      <c r="AO275" s="90">
        <v>0.0</v>
      </c>
      <c r="AP275" s="90">
        <v>0.0</v>
      </c>
      <c r="AQ275" s="89">
        <v>886613.59</v>
      </c>
      <c r="AR275" s="89">
        <v>983365.96</v>
      </c>
    </row>
    <row r="276" ht="15.75" customHeight="1">
      <c r="A276" s="57" t="s">
        <v>37</v>
      </c>
      <c r="B276" s="80" t="s">
        <v>1100</v>
      </c>
      <c r="C276" s="20" t="s">
        <v>1101</v>
      </c>
      <c r="D276" s="81" t="s">
        <v>18</v>
      </c>
      <c r="E276" s="22" t="s">
        <v>19</v>
      </c>
      <c r="F276" s="81" t="s">
        <v>42</v>
      </c>
      <c r="G276" s="81" t="str">
        <f t="shared" si="1"/>
        <v>Augusto</v>
      </c>
      <c r="H276" s="82" t="s">
        <v>214</v>
      </c>
      <c r="I276" s="82" t="s">
        <v>24</v>
      </c>
      <c r="J276" s="81" t="str">
        <f t="shared" si="2"/>
        <v>Sim</v>
      </c>
      <c r="K276" s="83">
        <v>44928.0</v>
      </c>
      <c r="L276" s="22"/>
      <c r="M276" s="22" t="s">
        <v>50</v>
      </c>
      <c r="N276" s="84">
        <v>0.01</v>
      </c>
      <c r="O276" s="81" t="s">
        <v>24</v>
      </c>
      <c r="P276" s="85">
        <v>0.0</v>
      </c>
      <c r="Q276" s="46" t="s">
        <v>1102</v>
      </c>
      <c r="R276" s="46"/>
      <c r="S276" s="46"/>
      <c r="T276" s="22" t="s">
        <v>215</v>
      </c>
      <c r="U276" s="86" t="s">
        <v>1103</v>
      </c>
      <c r="V276" s="9" t="s">
        <v>19</v>
      </c>
      <c r="W276" s="87" t="str">
        <f t="shared" si="3"/>
        <v>Ativo</v>
      </c>
      <c r="X276" s="22"/>
      <c r="Y276" s="88" t="s">
        <v>220</v>
      </c>
      <c r="Z276" s="90"/>
      <c r="AA276" s="90"/>
      <c r="AB276" s="90"/>
      <c r="AC276" s="90">
        <v>60489.03</v>
      </c>
      <c r="AD276" s="90">
        <v>67871.16</v>
      </c>
      <c r="AE276" s="90">
        <v>68499.79</v>
      </c>
      <c r="AF276" s="90">
        <v>55128.26</v>
      </c>
      <c r="AG276" s="90">
        <v>137580.65</v>
      </c>
      <c r="AH276" s="90">
        <v>138871.22</v>
      </c>
      <c r="AI276" s="90">
        <v>133995.65</v>
      </c>
      <c r="AJ276" s="90">
        <v>84945.2</v>
      </c>
      <c r="AK276" s="90">
        <v>83654.29</v>
      </c>
      <c r="AL276" s="90">
        <v>75545.65</v>
      </c>
      <c r="AM276" s="90">
        <v>50485.35</v>
      </c>
      <c r="AN276" s="90">
        <v>31521.88</v>
      </c>
      <c r="AO276" s="90">
        <v>20080.36</v>
      </c>
      <c r="AP276" s="90">
        <v>32997.86</v>
      </c>
      <c r="AQ276" s="89">
        <v>27116.67</v>
      </c>
      <c r="AR276" s="89">
        <v>10117.07</v>
      </c>
    </row>
    <row r="277" ht="15.75" customHeight="1">
      <c r="A277" s="57" t="s">
        <v>37</v>
      </c>
      <c r="B277" s="97" t="s">
        <v>1104</v>
      </c>
      <c r="C277" s="20" t="s">
        <v>1105</v>
      </c>
      <c r="D277" s="81" t="s">
        <v>18</v>
      </c>
      <c r="E277" s="22" t="s">
        <v>29</v>
      </c>
      <c r="F277" s="81" t="s">
        <v>76</v>
      </c>
      <c r="G277" s="81" t="str">
        <f t="shared" si="1"/>
        <v>Augusto</v>
      </c>
      <c r="H277" s="82" t="s">
        <v>214</v>
      </c>
      <c r="I277" s="82" t="s">
        <v>24</v>
      </c>
      <c r="J277" s="81" t="str">
        <f t="shared" si="2"/>
        <v>Não</v>
      </c>
      <c r="K277" s="83">
        <v>45014.0</v>
      </c>
      <c r="L277" s="22"/>
      <c r="M277" s="22" t="s">
        <v>50</v>
      </c>
      <c r="N277" s="84">
        <v>0.01</v>
      </c>
      <c r="O277" s="81" t="s">
        <v>24</v>
      </c>
      <c r="P277" s="85">
        <v>0.0</v>
      </c>
      <c r="Q277" s="46"/>
      <c r="R277" s="46"/>
      <c r="S277" s="46"/>
      <c r="T277" s="22" t="s">
        <v>215</v>
      </c>
      <c r="U277" s="86" t="s">
        <v>1106</v>
      </c>
      <c r="V277" s="9" t="s">
        <v>780</v>
      </c>
      <c r="W277" s="87" t="str">
        <f t="shared" si="3"/>
        <v>Ativo</v>
      </c>
      <c r="X277" s="22"/>
      <c r="Y277" s="88" t="s">
        <v>220</v>
      </c>
      <c r="Z277" s="90"/>
      <c r="AA277" s="90"/>
      <c r="AB277" s="90"/>
      <c r="AC277" s="90"/>
      <c r="AD277" s="90"/>
      <c r="AE277" s="90"/>
      <c r="AF277" s="90">
        <v>266535.1</v>
      </c>
      <c r="AG277" s="90">
        <v>268529.92</v>
      </c>
      <c r="AH277" s="90">
        <v>280076.21</v>
      </c>
      <c r="AI277" s="90">
        <v>282591.82</v>
      </c>
      <c r="AJ277" s="90">
        <v>423787.5</v>
      </c>
      <c r="AK277" s="90">
        <v>320550.36</v>
      </c>
      <c r="AL277" s="90">
        <v>323015.09</v>
      </c>
      <c r="AM277" s="90">
        <v>325639.68</v>
      </c>
      <c r="AN277" s="90">
        <v>328069.17</v>
      </c>
      <c r="AO277" s="90">
        <v>331670.26</v>
      </c>
      <c r="AP277" s="90">
        <v>336143.26</v>
      </c>
      <c r="AQ277" s="89">
        <v>339018.15</v>
      </c>
      <c r="AR277" s="89">
        <v>346764.92</v>
      </c>
    </row>
    <row r="278" ht="15.75" customHeight="1">
      <c r="A278" s="57" t="s">
        <v>37</v>
      </c>
      <c r="B278" s="97" t="s">
        <v>1104</v>
      </c>
      <c r="C278" s="20" t="s">
        <v>1107</v>
      </c>
      <c r="D278" s="81" t="s">
        <v>18</v>
      </c>
      <c r="E278" s="22" t="s">
        <v>29</v>
      </c>
      <c r="F278" s="81" t="s">
        <v>76</v>
      </c>
      <c r="G278" s="81" t="str">
        <f t="shared" si="1"/>
        <v>Augusto</v>
      </c>
      <c r="H278" s="82" t="s">
        <v>214</v>
      </c>
      <c r="I278" s="82" t="s">
        <v>24</v>
      </c>
      <c r="J278" s="81" t="str">
        <f t="shared" si="2"/>
        <v>Não</v>
      </c>
      <c r="K278" s="83">
        <v>45155.0</v>
      </c>
      <c r="L278" s="22"/>
      <c r="M278" s="22" t="s">
        <v>77</v>
      </c>
      <c r="N278" s="84">
        <v>0.015</v>
      </c>
      <c r="O278" s="81" t="s">
        <v>86</v>
      </c>
      <c r="P278" s="85">
        <v>0.1</v>
      </c>
      <c r="Q278" s="46"/>
      <c r="R278" s="46"/>
      <c r="S278" s="46"/>
      <c r="T278" s="22" t="s">
        <v>215</v>
      </c>
      <c r="U278" s="86" t="s">
        <v>1106</v>
      </c>
      <c r="V278" s="9" t="s">
        <v>780</v>
      </c>
      <c r="W278" s="87" t="str">
        <f t="shared" si="3"/>
        <v>Ativo</v>
      </c>
      <c r="X278" s="22"/>
      <c r="Y278" s="88" t="s">
        <v>220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>
        <v>0.0</v>
      </c>
      <c r="AK278" s="90">
        <v>105836.32</v>
      </c>
      <c r="AL278" s="90">
        <v>106490.87</v>
      </c>
      <c r="AM278" s="90">
        <v>106310.81</v>
      </c>
      <c r="AN278" s="90">
        <v>108368.87</v>
      </c>
      <c r="AO278" s="90">
        <v>111434.97</v>
      </c>
      <c r="AP278" s="90">
        <v>109846.93</v>
      </c>
      <c r="AQ278" s="89">
        <v>110817.33</v>
      </c>
      <c r="AR278" s="89">
        <v>111940.5</v>
      </c>
    </row>
    <row r="279" ht="15.75" customHeight="1">
      <c r="A279" s="57" t="s">
        <v>37</v>
      </c>
      <c r="B279" s="80" t="s">
        <v>1108</v>
      </c>
      <c r="C279" s="20" t="s">
        <v>1109</v>
      </c>
      <c r="D279" s="81" t="s">
        <v>18</v>
      </c>
      <c r="E279" s="22" t="s">
        <v>19</v>
      </c>
      <c r="F279" s="81" t="s">
        <v>20</v>
      </c>
      <c r="G279" s="81" t="str">
        <f t="shared" si="1"/>
        <v>Breno</v>
      </c>
      <c r="H279" s="87" t="s">
        <v>239</v>
      </c>
      <c r="I279" s="82" t="s">
        <v>24</v>
      </c>
      <c r="J279" s="81" t="str">
        <f t="shared" si="2"/>
        <v>Sim</v>
      </c>
      <c r="K279" s="83">
        <v>44945.0</v>
      </c>
      <c r="L279" s="22"/>
      <c r="M279" s="22" t="s">
        <v>50</v>
      </c>
      <c r="N279" s="84">
        <v>0.012</v>
      </c>
      <c r="O279" s="81" t="s">
        <v>24</v>
      </c>
      <c r="P279" s="85">
        <v>0.0</v>
      </c>
      <c r="Q279" s="96" t="s">
        <v>1110</v>
      </c>
      <c r="R279" s="46" t="s">
        <v>1111</v>
      </c>
      <c r="S279" s="46"/>
      <c r="T279" s="22" t="s">
        <v>215</v>
      </c>
      <c r="U279" s="86" t="s">
        <v>1112</v>
      </c>
      <c r="V279" s="9" t="s">
        <v>19</v>
      </c>
      <c r="W279" s="87" t="str">
        <f t="shared" si="3"/>
        <v>Ativo</v>
      </c>
      <c r="X279" s="22"/>
      <c r="Y279" s="88" t="s">
        <v>220</v>
      </c>
      <c r="Z279" s="90"/>
      <c r="AA279" s="90"/>
      <c r="AB279" s="90"/>
      <c r="AC279" s="90"/>
      <c r="AD279" s="90">
        <v>1922920.39</v>
      </c>
      <c r="AE279" s="90">
        <v>2493271.63</v>
      </c>
      <c r="AF279" s="90">
        <v>2520762.31</v>
      </c>
      <c r="AG279" s="90">
        <v>2538779.45</v>
      </c>
      <c r="AH279" s="90">
        <v>2566640.21</v>
      </c>
      <c r="AI279" s="90">
        <v>2590353.9</v>
      </c>
      <c r="AJ279" s="90">
        <v>2613104.75</v>
      </c>
      <c r="AK279" s="90">
        <v>2636690.92</v>
      </c>
      <c r="AL279" s="90">
        <v>2658373.0</v>
      </c>
      <c r="AM279" s="90">
        <v>2682028.77</v>
      </c>
      <c r="AN279" s="90">
        <v>2701699.72</v>
      </c>
      <c r="AO279" s="90">
        <v>2722116.52</v>
      </c>
      <c r="AP279" s="90">
        <v>2714748.31</v>
      </c>
      <c r="AQ279" s="89">
        <v>643021.64</v>
      </c>
      <c r="AR279" s="89">
        <v>648589.35</v>
      </c>
    </row>
    <row r="280" ht="15.75" customHeight="1">
      <c r="A280" s="57" t="s">
        <v>37</v>
      </c>
      <c r="B280" s="80" t="s">
        <v>1113</v>
      </c>
      <c r="C280" s="20" t="s">
        <v>1114</v>
      </c>
      <c r="D280" s="81" t="s">
        <v>18</v>
      </c>
      <c r="E280" s="22" t="s">
        <v>62</v>
      </c>
      <c r="F280" s="81" t="s">
        <v>74</v>
      </c>
      <c r="G280" s="81" t="str">
        <f t="shared" si="1"/>
        <v>Bruno</v>
      </c>
      <c r="H280" s="82" t="s">
        <v>214</v>
      </c>
      <c r="I280" s="82" t="s">
        <v>24</v>
      </c>
      <c r="J280" s="81" t="str">
        <f t="shared" si="2"/>
        <v>Não</v>
      </c>
      <c r="K280" s="83">
        <v>45028.0</v>
      </c>
      <c r="L280" s="22"/>
      <c r="M280" s="22" t="s">
        <v>77</v>
      </c>
      <c r="N280" s="84">
        <v>0.015</v>
      </c>
      <c r="O280" s="81" t="s">
        <v>86</v>
      </c>
      <c r="P280" s="85">
        <v>0.1</v>
      </c>
      <c r="Q280" s="127"/>
      <c r="R280" s="127"/>
      <c r="S280" s="127"/>
      <c r="T280" s="22" t="s">
        <v>215</v>
      </c>
      <c r="U280" s="86" t="s">
        <v>1115</v>
      </c>
      <c r="V280" s="9" t="s">
        <v>29</v>
      </c>
      <c r="W280" s="87" t="str">
        <f t="shared" si="3"/>
        <v>Ativo</v>
      </c>
      <c r="X280" s="22"/>
      <c r="Y280" s="88" t="s">
        <v>144</v>
      </c>
      <c r="Z280" s="90"/>
      <c r="AA280" s="90"/>
      <c r="AB280" s="90"/>
      <c r="AC280" s="90"/>
      <c r="AD280" s="90">
        <v>0.0</v>
      </c>
      <c r="AE280" s="90">
        <v>0.0</v>
      </c>
      <c r="AF280" s="90">
        <v>0.0</v>
      </c>
      <c r="AG280" s="90">
        <v>1257106.81</v>
      </c>
      <c r="AH280" s="90">
        <v>1279464.7</v>
      </c>
      <c r="AI280" s="90">
        <v>1303880.5</v>
      </c>
      <c r="AJ280" s="90">
        <v>1319712.68</v>
      </c>
      <c r="AK280" s="90">
        <v>1301655.48</v>
      </c>
      <c r="AL280" s="90">
        <v>1306517.9</v>
      </c>
      <c r="AM280" s="90">
        <v>1294721.43</v>
      </c>
      <c r="AN280" s="90">
        <v>1309541.25</v>
      </c>
      <c r="AO280" s="90">
        <v>1332806.55</v>
      </c>
      <c r="AP280" s="90">
        <v>935959.23</v>
      </c>
      <c r="AQ280" s="89">
        <v>939767.14</v>
      </c>
      <c r="AR280" s="89">
        <v>929335.64</v>
      </c>
    </row>
    <row r="281" ht="15.75" customHeight="1">
      <c r="A281" s="57" t="s">
        <v>37</v>
      </c>
      <c r="B281" s="97" t="s">
        <v>1116</v>
      </c>
      <c r="C281" s="20" t="s">
        <v>1117</v>
      </c>
      <c r="D281" s="81" t="s">
        <v>18</v>
      </c>
      <c r="E281" s="22" t="s">
        <v>62</v>
      </c>
      <c r="F281" s="81" t="s">
        <v>63</v>
      </c>
      <c r="G281" s="81" t="str">
        <f t="shared" si="1"/>
        <v>Breno</v>
      </c>
      <c r="H281" s="82" t="s">
        <v>214</v>
      </c>
      <c r="I281" s="82" t="s">
        <v>24</v>
      </c>
      <c r="J281" s="81" t="str">
        <f t="shared" si="2"/>
        <v>Não</v>
      </c>
      <c r="K281" s="83">
        <v>45028.0</v>
      </c>
      <c r="L281" s="22"/>
      <c r="M281" s="22" t="s">
        <v>77</v>
      </c>
      <c r="N281" s="84">
        <v>0.015</v>
      </c>
      <c r="O281" s="81" t="s">
        <v>86</v>
      </c>
      <c r="P281" s="85">
        <v>0.1</v>
      </c>
      <c r="Q281" s="127"/>
      <c r="R281" s="127"/>
      <c r="S281" s="127"/>
      <c r="T281" s="22" t="s">
        <v>215</v>
      </c>
      <c r="U281" s="86" t="s">
        <v>1118</v>
      </c>
      <c r="V281" s="9" t="s">
        <v>269</v>
      </c>
      <c r="W281" s="87" t="str">
        <f t="shared" si="3"/>
        <v>Ativo</v>
      </c>
      <c r="X281" s="22"/>
      <c r="Y281" s="88" t="s">
        <v>144</v>
      </c>
      <c r="Z281" s="90"/>
      <c r="AA281" s="90"/>
      <c r="AB281" s="90"/>
      <c r="AC281" s="90"/>
      <c r="AD281" s="90"/>
      <c r="AE281" s="90"/>
      <c r="AF281" s="90">
        <v>0.0</v>
      </c>
      <c r="AG281" s="90">
        <v>355326.46</v>
      </c>
      <c r="AH281" s="90">
        <v>360391.21</v>
      </c>
      <c r="AI281" s="90">
        <v>366511.0</v>
      </c>
      <c r="AJ281" s="90">
        <v>370316.11</v>
      </c>
      <c r="AK281" s="90">
        <v>367855.05</v>
      </c>
      <c r="AL281" s="90">
        <v>369466.61</v>
      </c>
      <c r="AM281" s="90">
        <v>368762.06</v>
      </c>
      <c r="AN281" s="90">
        <v>376416.68</v>
      </c>
      <c r="AO281" s="90">
        <v>381656.46</v>
      </c>
      <c r="AP281" s="90">
        <v>375998.35</v>
      </c>
      <c r="AQ281" s="89">
        <v>378904.15</v>
      </c>
      <c r="AR281" s="89">
        <v>581827.86</v>
      </c>
    </row>
    <row r="282" ht="15.75" customHeight="1">
      <c r="A282" s="57" t="s">
        <v>37</v>
      </c>
      <c r="B282" s="97" t="s">
        <v>1119</v>
      </c>
      <c r="C282" s="20" t="s">
        <v>1120</v>
      </c>
      <c r="D282" s="81" t="s">
        <v>18</v>
      </c>
      <c r="E282" s="22" t="s">
        <v>29</v>
      </c>
      <c r="F282" s="81" t="s">
        <v>92</v>
      </c>
      <c r="G282" s="81" t="str">
        <f t="shared" si="1"/>
        <v>Breno</v>
      </c>
      <c r="H282" s="82" t="s">
        <v>214</v>
      </c>
      <c r="I282" s="82" t="s">
        <v>24</v>
      </c>
      <c r="J282" s="81" t="str">
        <f t="shared" si="2"/>
        <v>Não</v>
      </c>
      <c r="K282" s="83">
        <v>45008.0</v>
      </c>
      <c r="L282" s="22"/>
      <c r="M282" s="22" t="s">
        <v>50</v>
      </c>
      <c r="N282" s="84">
        <v>0.012</v>
      </c>
      <c r="O282" s="81" t="s">
        <v>24</v>
      </c>
      <c r="P282" s="85">
        <v>0.0</v>
      </c>
      <c r="Q282" s="127"/>
      <c r="R282" s="127"/>
      <c r="S282" s="127"/>
      <c r="T282" s="22" t="s">
        <v>215</v>
      </c>
      <c r="U282" s="86" t="s">
        <v>1121</v>
      </c>
      <c r="V282" s="9" t="s">
        <v>780</v>
      </c>
      <c r="W282" s="87" t="str">
        <f t="shared" si="3"/>
        <v>Ativo</v>
      </c>
      <c r="X282" s="22"/>
      <c r="Y282" s="88" t="s">
        <v>220</v>
      </c>
      <c r="Z282" s="90"/>
      <c r="AA282" s="90"/>
      <c r="AB282" s="90"/>
      <c r="AC282" s="90"/>
      <c r="AD282" s="90"/>
      <c r="AE282" s="90"/>
      <c r="AF282" s="90">
        <v>501068.64</v>
      </c>
      <c r="AG282" s="90">
        <v>504869.41</v>
      </c>
      <c r="AH282" s="90">
        <v>510334.32</v>
      </c>
      <c r="AI282" s="90">
        <v>514928.52</v>
      </c>
      <c r="AJ282" s="90">
        <v>519371.42</v>
      </c>
      <c r="AK282" s="90">
        <v>524719.4</v>
      </c>
      <c r="AL282" s="90">
        <v>529041.09</v>
      </c>
      <c r="AM282" s="90">
        <v>533677.29</v>
      </c>
      <c r="AN282" s="90">
        <v>534608.02</v>
      </c>
      <c r="AO282" s="90">
        <v>538744.15</v>
      </c>
      <c r="AP282" s="90">
        <v>543769.68</v>
      </c>
      <c r="AQ282" s="89">
        <v>548219.32</v>
      </c>
      <c r="AR282" s="89">
        <v>550429.91</v>
      </c>
    </row>
    <row r="283" ht="15.75" customHeight="1">
      <c r="A283" s="57" t="s">
        <v>37</v>
      </c>
      <c r="B283" s="80" t="s">
        <v>1122</v>
      </c>
      <c r="C283" s="20" t="s">
        <v>1123</v>
      </c>
      <c r="D283" s="81" t="s">
        <v>18</v>
      </c>
      <c r="E283" s="22" t="s">
        <v>19</v>
      </c>
      <c r="F283" s="81" t="s">
        <v>42</v>
      </c>
      <c r="G283" s="81" t="str">
        <f t="shared" si="1"/>
        <v>Bruno</v>
      </c>
      <c r="H283" s="82" t="s">
        <v>214</v>
      </c>
      <c r="I283" s="82" t="s">
        <v>24</v>
      </c>
      <c r="J283" s="81" t="str">
        <f t="shared" si="2"/>
        <v>Não</v>
      </c>
      <c r="K283" s="83">
        <v>44909.0</v>
      </c>
      <c r="L283" s="22"/>
      <c r="M283" s="22" t="s">
        <v>50</v>
      </c>
      <c r="N283" s="84">
        <v>0.01</v>
      </c>
      <c r="O283" s="81" t="s">
        <v>24</v>
      </c>
      <c r="P283" s="85">
        <v>0.0</v>
      </c>
      <c r="Q283" s="127"/>
      <c r="R283" s="127"/>
      <c r="S283" s="127"/>
      <c r="T283" s="22" t="s">
        <v>296</v>
      </c>
      <c r="U283" s="86">
        <v>4.7341517000108E13</v>
      </c>
      <c r="V283" s="9" t="s">
        <v>19</v>
      </c>
      <c r="W283" s="87" t="str">
        <f t="shared" si="3"/>
        <v>Ativo</v>
      </c>
      <c r="X283" s="22"/>
      <c r="Y283" s="88" t="s">
        <v>220</v>
      </c>
      <c r="Z283" s="90"/>
      <c r="AA283" s="90"/>
      <c r="AB283" s="90"/>
      <c r="AC283" s="90">
        <v>1200247.58</v>
      </c>
      <c r="AD283" s="90">
        <v>1178447.93</v>
      </c>
      <c r="AE283" s="90">
        <v>1152279.75</v>
      </c>
      <c r="AF283" s="90">
        <v>1129848.76</v>
      </c>
      <c r="AG283" s="90">
        <v>1110519.6</v>
      </c>
      <c r="AH283" s="90">
        <v>1098123.19</v>
      </c>
      <c r="AI283" s="90">
        <v>1093084.04</v>
      </c>
      <c r="AJ283" s="90">
        <v>1090968.79</v>
      </c>
      <c r="AK283" s="90">
        <v>1064172.67</v>
      </c>
      <c r="AL283" s="90">
        <v>1072675.14</v>
      </c>
      <c r="AM283" s="90">
        <v>1067565.04</v>
      </c>
      <c r="AN283" s="90">
        <v>1053672.81</v>
      </c>
      <c r="AO283" s="90">
        <v>1045311.94</v>
      </c>
      <c r="AP283" s="90">
        <v>1037210.17</v>
      </c>
      <c r="AQ283" s="89">
        <v>896369.06</v>
      </c>
      <c r="AR283" s="89">
        <v>874087.61</v>
      </c>
    </row>
    <row r="284" ht="15.75" customHeight="1">
      <c r="A284" s="57" t="s">
        <v>37</v>
      </c>
      <c r="B284" s="97" t="s">
        <v>1124</v>
      </c>
      <c r="C284" s="20" t="s">
        <v>1125</v>
      </c>
      <c r="D284" s="81" t="s">
        <v>18</v>
      </c>
      <c r="E284" s="22" t="s">
        <v>62</v>
      </c>
      <c r="F284" s="81" t="s">
        <v>63</v>
      </c>
      <c r="G284" s="81" t="str">
        <f t="shared" si="1"/>
        <v>Augusto</v>
      </c>
      <c r="H284" s="82" t="s">
        <v>282</v>
      </c>
      <c r="I284" s="82" t="s">
        <v>24</v>
      </c>
      <c r="J284" s="81" t="str">
        <f t="shared" si="2"/>
        <v>Não</v>
      </c>
      <c r="K284" s="83">
        <v>45077.0</v>
      </c>
      <c r="L284" s="101">
        <v>45036.0</v>
      </c>
      <c r="M284" s="22" t="s">
        <v>59</v>
      </c>
      <c r="N284" s="84">
        <v>0.015</v>
      </c>
      <c r="O284" s="81" t="s">
        <v>142</v>
      </c>
      <c r="P284" s="85">
        <v>0.2</v>
      </c>
      <c r="Q284" s="24"/>
      <c r="R284" s="24"/>
      <c r="S284" s="24"/>
      <c r="T284" s="22" t="s">
        <v>215</v>
      </c>
      <c r="U284" s="86" t="s">
        <v>1126</v>
      </c>
      <c r="V284" s="9" t="s">
        <v>269</v>
      </c>
      <c r="W284" s="87" t="str">
        <f t="shared" si="3"/>
        <v>Encerrado</v>
      </c>
      <c r="X284" s="22"/>
      <c r="Y284" s="88"/>
      <c r="Z284" s="90"/>
      <c r="AA284" s="90"/>
      <c r="AB284" s="90"/>
      <c r="AC284" s="90"/>
      <c r="AD284" s="90"/>
      <c r="AE284" s="90"/>
      <c r="AF284" s="90">
        <v>0.0</v>
      </c>
      <c r="AG284" s="90">
        <v>0.0</v>
      </c>
      <c r="AH284" s="90">
        <v>0.0</v>
      </c>
      <c r="AI284" s="90">
        <v>0.0</v>
      </c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0.0</v>
      </c>
      <c r="AP284" s="90">
        <v>0.0</v>
      </c>
      <c r="AQ284" s="89">
        <v>0.0</v>
      </c>
      <c r="AR284" s="89">
        <v>0.0</v>
      </c>
    </row>
    <row r="285" ht="15.75" customHeight="1">
      <c r="A285" s="57" t="s">
        <v>37</v>
      </c>
      <c r="B285" s="80" t="s">
        <v>1124</v>
      </c>
      <c r="C285" s="20" t="s">
        <v>1127</v>
      </c>
      <c r="D285" s="81" t="s">
        <v>18</v>
      </c>
      <c r="E285" s="22" t="s">
        <v>62</v>
      </c>
      <c r="F285" s="81" t="s">
        <v>63</v>
      </c>
      <c r="G285" s="81" t="str">
        <f t="shared" si="1"/>
        <v>Breno</v>
      </c>
      <c r="H285" s="82" t="s">
        <v>214</v>
      </c>
      <c r="I285" s="82" t="s">
        <v>24</v>
      </c>
      <c r="J285" s="81" t="str">
        <f t="shared" si="2"/>
        <v>Não</v>
      </c>
      <c r="K285" s="83">
        <v>45034.0</v>
      </c>
      <c r="L285" s="22"/>
      <c r="M285" s="22" t="s">
        <v>59</v>
      </c>
      <c r="N285" s="84">
        <v>0.015</v>
      </c>
      <c r="O285" s="81" t="s">
        <v>142</v>
      </c>
      <c r="P285" s="85">
        <v>0.2</v>
      </c>
      <c r="Q285" s="46"/>
      <c r="R285" s="46"/>
      <c r="S285" s="46"/>
      <c r="T285" s="22" t="s">
        <v>215</v>
      </c>
      <c r="U285" s="86" t="s">
        <v>1126</v>
      </c>
      <c r="V285" s="9" t="s">
        <v>269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/>
      <c r="AE285" s="90"/>
      <c r="AF285" s="90">
        <v>0.0</v>
      </c>
      <c r="AG285" s="90">
        <v>14649.95</v>
      </c>
      <c r="AH285" s="90">
        <v>347561.87</v>
      </c>
      <c r="AI285" s="90">
        <v>375835.95</v>
      </c>
      <c r="AJ285" s="90">
        <v>460484.47</v>
      </c>
      <c r="AK285" s="90">
        <v>471049.81</v>
      </c>
      <c r="AL285" s="90">
        <v>499682.77</v>
      </c>
      <c r="AM285" s="90">
        <v>522608.53</v>
      </c>
      <c r="AN285" s="90">
        <v>572538.7</v>
      </c>
      <c r="AO285" s="90">
        <v>634632.13</v>
      </c>
      <c r="AP285" s="90">
        <v>593675.26</v>
      </c>
      <c r="AQ285" s="89">
        <v>602012.14</v>
      </c>
      <c r="AR285" s="89">
        <v>640051.07</v>
      </c>
    </row>
    <row r="286" ht="15.75" customHeight="1">
      <c r="A286" s="57" t="s">
        <v>37</v>
      </c>
      <c r="B286" s="97" t="s">
        <v>1124</v>
      </c>
      <c r="C286" s="20" t="s">
        <v>1128</v>
      </c>
      <c r="D286" s="81" t="s">
        <v>18</v>
      </c>
      <c r="E286" s="22" t="s">
        <v>62</v>
      </c>
      <c r="F286" s="81" t="s">
        <v>63</v>
      </c>
      <c r="G286" s="81" t="str">
        <f t="shared" si="1"/>
        <v>Bruno</v>
      </c>
      <c r="H286" s="82" t="s">
        <v>214</v>
      </c>
      <c r="I286" s="82" t="s">
        <v>24</v>
      </c>
      <c r="J286" s="81" t="str">
        <f t="shared" si="2"/>
        <v>Não</v>
      </c>
      <c r="K286" s="83">
        <v>45033.0</v>
      </c>
      <c r="L286" s="22"/>
      <c r="M286" s="22" t="s">
        <v>50</v>
      </c>
      <c r="N286" s="84">
        <v>0.012</v>
      </c>
      <c r="O286" s="81" t="s">
        <v>24</v>
      </c>
      <c r="P286" s="85">
        <v>0.0</v>
      </c>
      <c r="Q286" s="127"/>
      <c r="R286" s="127"/>
      <c r="S286" s="127"/>
      <c r="T286" s="22" t="s">
        <v>215</v>
      </c>
      <c r="U286" s="86" t="s">
        <v>1126</v>
      </c>
      <c r="V286" s="9" t="s">
        <v>269</v>
      </c>
      <c r="W286" s="87" t="str">
        <f t="shared" si="3"/>
        <v>Ativo</v>
      </c>
      <c r="X286" s="22"/>
      <c r="Y286" s="88" t="s">
        <v>144</v>
      </c>
      <c r="Z286" s="90"/>
      <c r="AA286" s="90"/>
      <c r="AB286" s="90"/>
      <c r="AC286" s="90"/>
      <c r="AD286" s="90"/>
      <c r="AE286" s="90"/>
      <c r="AF286" s="90">
        <v>0.0</v>
      </c>
      <c r="AG286" s="90">
        <v>15035.36</v>
      </c>
      <c r="AH286" s="90">
        <v>494989.38</v>
      </c>
      <c r="AI286" s="90">
        <v>493279.87</v>
      </c>
      <c r="AJ286" s="90">
        <v>532488.02</v>
      </c>
      <c r="AK286" s="90">
        <v>562884.98</v>
      </c>
      <c r="AL286" s="90">
        <v>592435.26</v>
      </c>
      <c r="AM286" s="90">
        <v>637936.48</v>
      </c>
      <c r="AN286" s="90">
        <v>672615.94</v>
      </c>
      <c r="AO286" s="90">
        <v>717838.38</v>
      </c>
      <c r="AP286" s="90">
        <v>724329.76</v>
      </c>
      <c r="AQ286" s="89">
        <v>729024.97</v>
      </c>
      <c r="AR286" s="89">
        <v>765575.63</v>
      </c>
    </row>
    <row r="287" ht="15.75" customHeight="1">
      <c r="A287" s="57" t="s">
        <v>37</v>
      </c>
      <c r="B287" s="97" t="s">
        <v>1129</v>
      </c>
      <c r="C287" s="20" t="s">
        <v>1130</v>
      </c>
      <c r="D287" s="81" t="s">
        <v>67</v>
      </c>
      <c r="E287" s="22" t="s">
        <v>29</v>
      </c>
      <c r="F287" s="22" t="s">
        <v>354</v>
      </c>
      <c r="G287" s="81" t="str">
        <f t="shared" si="1"/>
        <v>Bruno</v>
      </c>
      <c r="H287" s="82" t="s">
        <v>214</v>
      </c>
      <c r="I287" s="82" t="s">
        <v>24</v>
      </c>
      <c r="J287" s="81" t="str">
        <f t="shared" si="2"/>
        <v>Não</v>
      </c>
      <c r="K287" s="83">
        <v>45063.0</v>
      </c>
      <c r="L287" s="98"/>
      <c r="M287" s="22" t="s">
        <v>50</v>
      </c>
      <c r="N287" s="84">
        <v>0.01</v>
      </c>
      <c r="O287" s="81" t="s">
        <v>24</v>
      </c>
      <c r="P287" s="85">
        <v>0.0</v>
      </c>
      <c r="Q287" s="24"/>
      <c r="R287" s="24"/>
      <c r="S287" s="24"/>
      <c r="T287" s="22" t="s">
        <v>296</v>
      </c>
      <c r="U287" s="86">
        <v>3.7057387000122E13</v>
      </c>
      <c r="V287" s="9" t="s">
        <v>29</v>
      </c>
      <c r="W287" s="87" t="str">
        <f t="shared" si="3"/>
        <v>Ativo</v>
      </c>
      <c r="X287" s="22"/>
      <c r="Y287" s="88" t="s">
        <v>144</v>
      </c>
      <c r="Z287" s="90"/>
      <c r="AA287" s="90"/>
      <c r="AB287" s="90"/>
      <c r="AC287" s="90"/>
      <c r="AD287" s="90"/>
      <c r="AE287" s="90"/>
      <c r="AF287" s="90"/>
      <c r="AG287" s="90">
        <v>0.0</v>
      </c>
      <c r="AH287" s="90">
        <v>0.0</v>
      </c>
      <c r="AI287" s="90">
        <v>1273091.45</v>
      </c>
      <c r="AJ287" s="90">
        <v>1283492.26</v>
      </c>
      <c r="AK287" s="90">
        <v>1291270.0</v>
      </c>
      <c r="AL287" s="90">
        <v>1297464.97</v>
      </c>
      <c r="AM287" s="90">
        <v>1337778.23</v>
      </c>
      <c r="AN287" s="90">
        <v>1347751.78</v>
      </c>
      <c r="AO287" s="90">
        <v>1357641.77</v>
      </c>
      <c r="AP287" s="90">
        <v>1366302.01</v>
      </c>
      <c r="AQ287" s="89">
        <v>1376805.84</v>
      </c>
      <c r="AR287" s="89">
        <v>1384069.46</v>
      </c>
    </row>
    <row r="288" ht="15.75" customHeight="1">
      <c r="A288" s="57" t="s">
        <v>37</v>
      </c>
      <c r="B288" s="91" t="s">
        <v>1131</v>
      </c>
      <c r="C288" s="20" t="s">
        <v>1132</v>
      </c>
      <c r="D288" s="81" t="s">
        <v>18</v>
      </c>
      <c r="E288" s="22" t="s">
        <v>19</v>
      </c>
      <c r="F288" s="22" t="s">
        <v>52</v>
      </c>
      <c r="G288" s="81" t="str">
        <f t="shared" si="1"/>
        <v>Augusto</v>
      </c>
      <c r="H288" s="82" t="s">
        <v>214</v>
      </c>
      <c r="I288" s="87" t="s">
        <v>24</v>
      </c>
      <c r="J288" s="81" t="str">
        <f t="shared" si="2"/>
        <v>Não</v>
      </c>
      <c r="K288" s="98">
        <v>45163.0</v>
      </c>
      <c r="L288" s="57"/>
      <c r="M288" s="22" t="s">
        <v>50</v>
      </c>
      <c r="N288" s="40">
        <v>0.012</v>
      </c>
      <c r="O288" s="81" t="s">
        <v>24</v>
      </c>
      <c r="P288" s="85">
        <v>0.0</v>
      </c>
      <c r="Q288" s="103"/>
      <c r="R288" s="102"/>
      <c r="S288" s="102"/>
      <c r="T288" s="22" t="s">
        <v>296</v>
      </c>
      <c r="U288" s="86" t="s">
        <v>1133</v>
      </c>
      <c r="V288" s="86" t="s">
        <v>19</v>
      </c>
      <c r="W288" s="87" t="str">
        <f t="shared" si="3"/>
        <v>Ativo</v>
      </c>
      <c r="X288" s="22"/>
      <c r="Y288" s="88" t="s">
        <v>144</v>
      </c>
      <c r="Z288" s="179"/>
      <c r="AA288" s="179"/>
      <c r="AB288" s="179"/>
      <c r="AC288" s="179"/>
      <c r="AD288" s="90"/>
      <c r="AE288" s="90"/>
      <c r="AF288" s="90"/>
      <c r="AG288" s="90"/>
      <c r="AH288" s="90"/>
      <c r="AI288" s="90"/>
      <c r="AJ288" s="90">
        <v>0.0</v>
      </c>
      <c r="AK288" s="90">
        <v>0.0</v>
      </c>
      <c r="AL288" s="90">
        <v>0.0</v>
      </c>
      <c r="AM288" s="90">
        <v>0.0</v>
      </c>
      <c r="AN288" s="90">
        <v>0.0</v>
      </c>
      <c r="AO288" s="90">
        <v>100000.0</v>
      </c>
      <c r="AP288" s="90">
        <v>302510.1</v>
      </c>
      <c r="AQ288" s="89">
        <v>284642.17</v>
      </c>
      <c r="AR288" s="89">
        <v>53523.46</v>
      </c>
    </row>
    <row r="289" ht="15.75" customHeight="1">
      <c r="A289" s="57" t="s">
        <v>37</v>
      </c>
      <c r="B289" s="91" t="s">
        <v>1131</v>
      </c>
      <c r="C289" s="20" t="s">
        <v>1134</v>
      </c>
      <c r="D289" s="81" t="s">
        <v>18</v>
      </c>
      <c r="E289" s="22" t="s">
        <v>19</v>
      </c>
      <c r="F289" s="81" t="s">
        <v>52</v>
      </c>
      <c r="G289" s="81" t="str">
        <f t="shared" si="1"/>
        <v>Bruno</v>
      </c>
      <c r="H289" s="82" t="s">
        <v>214</v>
      </c>
      <c r="I289" s="82" t="s">
        <v>24</v>
      </c>
      <c r="J289" s="81" t="str">
        <f t="shared" si="2"/>
        <v>Sim</v>
      </c>
      <c r="K289" s="83">
        <v>44964.0</v>
      </c>
      <c r="L289" s="22"/>
      <c r="M289" s="22" t="s">
        <v>85</v>
      </c>
      <c r="N289" s="84">
        <v>0.012</v>
      </c>
      <c r="O289" s="81" t="s">
        <v>24</v>
      </c>
      <c r="P289" s="85">
        <v>0.0</v>
      </c>
      <c r="Q289" s="46" t="s">
        <v>1135</v>
      </c>
      <c r="R289" s="46"/>
      <c r="S289" s="46"/>
      <c r="T289" s="22" t="s">
        <v>296</v>
      </c>
      <c r="U289" s="86" t="s">
        <v>1136</v>
      </c>
      <c r="V289" s="9" t="s">
        <v>19</v>
      </c>
      <c r="W289" s="87" t="str">
        <f t="shared" si="3"/>
        <v>Ativo</v>
      </c>
      <c r="X289" s="22"/>
      <c r="Y289" s="88" t="s">
        <v>144</v>
      </c>
      <c r="Z289" s="90"/>
      <c r="AA289" s="90"/>
      <c r="AB289" s="90"/>
      <c r="AC289" s="90"/>
      <c r="AD289" s="90">
        <v>0.0</v>
      </c>
      <c r="AE289" s="90">
        <v>1.590662459E7</v>
      </c>
      <c r="AF289" s="90">
        <v>1.591476817E7</v>
      </c>
      <c r="AG289" s="90">
        <v>1.604461861E7</v>
      </c>
      <c r="AH289" s="90">
        <v>1.589627726E7</v>
      </c>
      <c r="AI289" s="90">
        <v>1.605861637E7</v>
      </c>
      <c r="AJ289" s="90">
        <v>1.609982012E7</v>
      </c>
      <c r="AK289" s="90">
        <v>1.614164387E7</v>
      </c>
      <c r="AL289" s="90">
        <v>1.602877065E7</v>
      </c>
      <c r="AM289" s="90">
        <v>1.605470201E7</v>
      </c>
      <c r="AN289" s="90">
        <v>1.62120854E7</v>
      </c>
      <c r="AO289" s="90">
        <v>1.637399143E7</v>
      </c>
      <c r="AP289" s="90">
        <v>1.638818682E7</v>
      </c>
      <c r="AQ289" s="89">
        <v>1.652078305E7</v>
      </c>
      <c r="AR289" s="89">
        <v>1.652389002E7</v>
      </c>
    </row>
    <row r="290" ht="15.75" customHeight="1">
      <c r="A290" s="57" t="s">
        <v>37</v>
      </c>
      <c r="B290" s="91" t="s">
        <v>1131</v>
      </c>
      <c r="C290" s="20" t="s">
        <v>1137</v>
      </c>
      <c r="D290" s="81" t="s">
        <v>18</v>
      </c>
      <c r="E290" s="22" t="s">
        <v>19</v>
      </c>
      <c r="F290" s="22" t="s">
        <v>52</v>
      </c>
      <c r="G290" s="81" t="str">
        <f t="shared" si="1"/>
        <v>Bruno</v>
      </c>
      <c r="H290" s="82" t="s">
        <v>214</v>
      </c>
      <c r="I290" s="82" t="s">
        <v>24</v>
      </c>
      <c r="J290" s="81" t="str">
        <f t="shared" si="2"/>
        <v>Não</v>
      </c>
      <c r="K290" s="98">
        <v>44965.0</v>
      </c>
      <c r="L290" s="57"/>
      <c r="M290" s="22" t="s">
        <v>85</v>
      </c>
      <c r="N290" s="40">
        <v>0.012</v>
      </c>
      <c r="O290" s="81" t="s">
        <v>24</v>
      </c>
      <c r="P290" s="85">
        <v>0.0</v>
      </c>
      <c r="Q290" s="102"/>
      <c r="R290" s="102"/>
      <c r="S290" s="102"/>
      <c r="T290" s="22" t="s">
        <v>296</v>
      </c>
      <c r="U290" s="86" t="s">
        <v>1138</v>
      </c>
      <c r="V290" s="86" t="s">
        <v>19</v>
      </c>
      <c r="W290" s="87" t="str">
        <f t="shared" si="3"/>
        <v>Ativo</v>
      </c>
      <c r="X290" s="22"/>
      <c r="Y290" s="88" t="s">
        <v>144</v>
      </c>
      <c r="Z290" s="179"/>
      <c r="AA290" s="179"/>
      <c r="AB290" s="179"/>
      <c r="AC290" s="179"/>
      <c r="AD290" s="90">
        <v>0.0</v>
      </c>
      <c r="AE290" s="90">
        <v>1138799.16</v>
      </c>
      <c r="AF290" s="90">
        <v>1152760.38</v>
      </c>
      <c r="AG290" s="90">
        <v>1159316.29</v>
      </c>
      <c r="AH290" s="90">
        <v>1160229.71</v>
      </c>
      <c r="AI290" s="90">
        <v>1171602.83</v>
      </c>
      <c r="AJ290" s="90">
        <v>1139042.65</v>
      </c>
      <c r="AK290" s="90">
        <v>1117404.69</v>
      </c>
      <c r="AL290" s="90">
        <v>1092085.04</v>
      </c>
      <c r="AM290" s="90">
        <v>1066207.24</v>
      </c>
      <c r="AN290" s="90">
        <v>1039388.49</v>
      </c>
      <c r="AO290" s="90">
        <v>1013924.21</v>
      </c>
      <c r="AP290" s="90">
        <v>994627.3</v>
      </c>
      <c r="AQ290" s="89">
        <v>967761.19</v>
      </c>
      <c r="AR290" s="89">
        <v>955552.47</v>
      </c>
    </row>
    <row r="291" ht="15.75" customHeight="1">
      <c r="A291" s="57" t="s">
        <v>37</v>
      </c>
      <c r="B291" s="37" t="s">
        <v>1139</v>
      </c>
      <c r="C291" s="26" t="s">
        <v>1140</v>
      </c>
      <c r="D291" s="81" t="s">
        <v>67</v>
      </c>
      <c r="E291" s="22" t="s">
        <v>29</v>
      </c>
      <c r="F291" s="22" t="s">
        <v>30</v>
      </c>
      <c r="G291" s="81" t="str">
        <f t="shared" si="1"/>
        <v>Bruno</v>
      </c>
      <c r="H291" s="82" t="s">
        <v>214</v>
      </c>
      <c r="I291" s="82" t="s">
        <v>24</v>
      </c>
      <c r="J291" s="81" t="str">
        <f t="shared" si="2"/>
        <v>Não</v>
      </c>
      <c r="K291" s="98">
        <v>45229.0</v>
      </c>
      <c r="L291" s="57"/>
      <c r="M291" s="22" t="s">
        <v>85</v>
      </c>
      <c r="N291" s="40">
        <v>0.012</v>
      </c>
      <c r="O291" s="81" t="s">
        <v>86</v>
      </c>
      <c r="P291" s="85">
        <v>0.1</v>
      </c>
      <c r="Q291" s="102"/>
      <c r="R291" s="102"/>
      <c r="S291" s="102"/>
      <c r="T291" s="22" t="s">
        <v>215</v>
      </c>
      <c r="U291" s="86" t="s">
        <v>1141</v>
      </c>
      <c r="V291" s="86" t="s">
        <v>298</v>
      </c>
      <c r="W291" s="87" t="str">
        <f t="shared" si="3"/>
        <v>Ativo</v>
      </c>
      <c r="X291" s="22"/>
      <c r="Y291" s="88" t="s">
        <v>220</v>
      </c>
      <c r="Z291" s="179"/>
      <c r="AA291" s="179"/>
      <c r="AB291" s="179"/>
      <c r="AC291" s="179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>
        <v>904514.02</v>
      </c>
      <c r="AN291" s="90">
        <v>915017.5</v>
      </c>
      <c r="AO291" s="90">
        <v>966258.68</v>
      </c>
      <c r="AP291" s="90">
        <v>963443.81</v>
      </c>
      <c r="AQ291" s="89">
        <v>939249.23</v>
      </c>
      <c r="AR291" s="89">
        <v>948513.33</v>
      </c>
    </row>
    <row r="292" ht="15.75" customHeight="1">
      <c r="A292" s="57" t="s">
        <v>37</v>
      </c>
      <c r="B292" s="91" t="s">
        <v>1142</v>
      </c>
      <c r="C292" s="20" t="s">
        <v>1143</v>
      </c>
      <c r="D292" s="81" t="s">
        <v>18</v>
      </c>
      <c r="E292" s="22" t="s">
        <v>19</v>
      </c>
      <c r="F292" s="81" t="s">
        <v>20</v>
      </c>
      <c r="G292" s="81" t="str">
        <f t="shared" si="1"/>
        <v>Bruno</v>
      </c>
      <c r="H292" s="82" t="s">
        <v>214</v>
      </c>
      <c r="I292" s="82" t="s">
        <v>24</v>
      </c>
      <c r="J292" s="81" t="str">
        <f t="shared" si="2"/>
        <v>Sim</v>
      </c>
      <c r="K292" s="83">
        <v>44607.0</v>
      </c>
      <c r="L292" s="22"/>
      <c r="M292" s="86" t="s">
        <v>1144</v>
      </c>
      <c r="N292" s="84">
        <v>0.012</v>
      </c>
      <c r="O292" s="81" t="s">
        <v>86</v>
      </c>
      <c r="P292" s="85">
        <v>0.1</v>
      </c>
      <c r="Q292" s="96" t="s">
        <v>1145</v>
      </c>
      <c r="R292" s="46"/>
      <c r="S292" s="96" t="s">
        <v>1146</v>
      </c>
      <c r="T292" s="22" t="s">
        <v>215</v>
      </c>
      <c r="U292" s="86" t="s">
        <v>1147</v>
      </c>
      <c r="V292" s="9" t="s">
        <v>19</v>
      </c>
      <c r="W292" s="87" t="str">
        <f t="shared" si="3"/>
        <v>Ativo</v>
      </c>
      <c r="X292" s="22"/>
      <c r="Y292" s="88" t="s">
        <v>220</v>
      </c>
      <c r="Z292" s="90"/>
      <c r="AA292" s="90"/>
      <c r="AB292" s="90"/>
      <c r="AC292" s="90"/>
      <c r="AD292" s="90">
        <v>0.0</v>
      </c>
      <c r="AE292" s="90">
        <v>1174012.95</v>
      </c>
      <c r="AF292" s="90">
        <v>1278337.14</v>
      </c>
      <c r="AG292" s="90">
        <v>1277504.53</v>
      </c>
      <c r="AH292" s="90">
        <v>1309970.99</v>
      </c>
      <c r="AI292" s="90">
        <v>1337693.54</v>
      </c>
      <c r="AJ292" s="90">
        <v>1349842.02</v>
      </c>
      <c r="AK292" s="90">
        <v>1345337.41</v>
      </c>
      <c r="AL292" s="90">
        <v>1346431.58</v>
      </c>
      <c r="AM292" s="90">
        <v>1330950.57</v>
      </c>
      <c r="AN292" s="90">
        <v>1492941.21</v>
      </c>
      <c r="AO292" s="90">
        <v>1513517.47</v>
      </c>
      <c r="AP292" s="90">
        <v>1523641.36</v>
      </c>
      <c r="AQ292" s="89">
        <v>1563944.12</v>
      </c>
      <c r="AR292" s="89">
        <v>1596659.71</v>
      </c>
    </row>
    <row r="293" ht="15.75" customHeight="1">
      <c r="A293" s="57" t="s">
        <v>37</v>
      </c>
      <c r="B293" s="97" t="s">
        <v>1148</v>
      </c>
      <c r="C293" s="20" t="s">
        <v>1149</v>
      </c>
      <c r="D293" s="81" t="s">
        <v>18</v>
      </c>
      <c r="E293" s="22" t="s">
        <v>29</v>
      </c>
      <c r="F293" s="81" t="s">
        <v>79</v>
      </c>
      <c r="G293" s="81" t="str">
        <f t="shared" si="1"/>
        <v>Augusto</v>
      </c>
      <c r="H293" s="82" t="s">
        <v>214</v>
      </c>
      <c r="I293" s="82" t="s">
        <v>24</v>
      </c>
      <c r="J293" s="81" t="str">
        <f t="shared" si="2"/>
        <v>Não</v>
      </c>
      <c r="K293" s="83">
        <v>45036.0</v>
      </c>
      <c r="L293" s="22"/>
      <c r="M293" s="22" t="s">
        <v>454</v>
      </c>
      <c r="N293" s="84">
        <v>0.003</v>
      </c>
      <c r="O293" s="81" t="s">
        <v>24</v>
      </c>
      <c r="P293" s="85">
        <v>0.0</v>
      </c>
      <c r="Q293" s="46"/>
      <c r="R293" s="46"/>
      <c r="S293" s="46"/>
      <c r="T293" s="22" t="s">
        <v>296</v>
      </c>
      <c r="U293" s="86" t="s">
        <v>1150</v>
      </c>
      <c r="V293" s="9" t="s">
        <v>29</v>
      </c>
      <c r="W293" s="87" t="str">
        <f t="shared" si="3"/>
        <v>Ativo</v>
      </c>
      <c r="X293" s="22"/>
      <c r="Y293" s="88" t="s">
        <v>220</v>
      </c>
      <c r="Z293" s="90"/>
      <c r="AA293" s="90"/>
      <c r="AB293" s="90"/>
      <c r="AC293" s="90"/>
      <c r="AD293" s="90"/>
      <c r="AE293" s="90"/>
      <c r="AF293" s="90">
        <v>0.0</v>
      </c>
      <c r="AG293" s="90">
        <v>332686.07</v>
      </c>
      <c r="AH293" s="90">
        <v>276198.08</v>
      </c>
      <c r="AI293" s="90">
        <v>277203.64</v>
      </c>
      <c r="AJ293" s="90">
        <v>280072.57</v>
      </c>
      <c r="AK293" s="90">
        <v>383540.6</v>
      </c>
      <c r="AL293" s="90">
        <v>386603.64</v>
      </c>
      <c r="AM293" s="90">
        <v>389507.22</v>
      </c>
      <c r="AN293" s="90">
        <v>393323.7</v>
      </c>
      <c r="AO293" s="90">
        <v>697637.75</v>
      </c>
      <c r="AP293" s="90">
        <v>35204.2</v>
      </c>
      <c r="AQ293" s="89">
        <v>35324.09</v>
      </c>
      <c r="AR293" s="89">
        <v>85768.99</v>
      </c>
    </row>
    <row r="294" ht="15.75" customHeight="1">
      <c r="A294" s="57" t="s">
        <v>37</v>
      </c>
      <c r="B294" s="80" t="s">
        <v>1151</v>
      </c>
      <c r="C294" s="20" t="s">
        <v>1152</v>
      </c>
      <c r="D294" s="81" t="s">
        <v>18</v>
      </c>
      <c r="E294" s="22" t="s">
        <v>29</v>
      </c>
      <c r="F294" s="81" t="s">
        <v>79</v>
      </c>
      <c r="G294" s="81" t="str">
        <f t="shared" si="1"/>
        <v>Augusto</v>
      </c>
      <c r="H294" s="82" t="s">
        <v>214</v>
      </c>
      <c r="I294" s="82" t="s">
        <v>24</v>
      </c>
      <c r="J294" s="81" t="str">
        <f t="shared" si="2"/>
        <v>Não</v>
      </c>
      <c r="K294" s="83">
        <v>44981.0</v>
      </c>
      <c r="L294" s="22"/>
      <c r="M294" s="22" t="s">
        <v>50</v>
      </c>
      <c r="N294" s="84">
        <v>0.007</v>
      </c>
      <c r="O294" s="81" t="s">
        <v>24</v>
      </c>
      <c r="P294" s="85">
        <v>0.0</v>
      </c>
      <c r="Q294" s="127"/>
      <c r="R294" s="127"/>
      <c r="S294" s="127"/>
      <c r="T294" s="22" t="s">
        <v>215</v>
      </c>
      <c r="U294" s="86" t="s">
        <v>1153</v>
      </c>
      <c r="V294" s="9" t="s">
        <v>29</v>
      </c>
      <c r="W294" s="87" t="str">
        <f t="shared" si="3"/>
        <v>Ativo</v>
      </c>
      <c r="X294" s="22"/>
      <c r="Y294" s="88" t="s">
        <v>220</v>
      </c>
      <c r="Z294" s="90"/>
      <c r="AA294" s="90"/>
      <c r="AB294" s="90"/>
      <c r="AC294" s="90"/>
      <c r="AD294" s="90">
        <v>0.0</v>
      </c>
      <c r="AE294" s="90">
        <v>682529.36</v>
      </c>
      <c r="AF294" s="90">
        <v>695807.82</v>
      </c>
      <c r="AG294" s="90">
        <v>700054.09</v>
      </c>
      <c r="AH294" s="90">
        <v>707734.86</v>
      </c>
      <c r="AI294" s="90">
        <v>714716.36</v>
      </c>
      <c r="AJ294" s="90">
        <v>721538.05</v>
      </c>
      <c r="AK294" s="90">
        <v>729037.97</v>
      </c>
      <c r="AL294" s="90">
        <v>734751.36</v>
      </c>
      <c r="AM294" s="90">
        <v>740955.26</v>
      </c>
      <c r="AN294" s="90">
        <v>747605.34</v>
      </c>
      <c r="AO294" s="90">
        <v>754218.37</v>
      </c>
      <c r="AP294" s="90">
        <v>26930.08</v>
      </c>
      <c r="AQ294" s="89">
        <v>26721.29</v>
      </c>
      <c r="AR294" s="89">
        <v>26929.96</v>
      </c>
    </row>
    <row r="295" ht="15.75" customHeight="1">
      <c r="A295" s="57" t="s">
        <v>37</v>
      </c>
      <c r="B295" s="91" t="s">
        <v>1154</v>
      </c>
      <c r="C295" s="20" t="s">
        <v>1155</v>
      </c>
      <c r="D295" s="81" t="s">
        <v>18</v>
      </c>
      <c r="E295" s="22" t="s">
        <v>19</v>
      </c>
      <c r="F295" s="81" t="s">
        <v>55</v>
      </c>
      <c r="G295" s="81" t="str">
        <f t="shared" si="1"/>
        <v>Augusto</v>
      </c>
      <c r="H295" s="82" t="s">
        <v>214</v>
      </c>
      <c r="I295" s="82" t="s">
        <v>24</v>
      </c>
      <c r="J295" s="81" t="str">
        <f t="shared" si="2"/>
        <v>Não</v>
      </c>
      <c r="K295" s="83">
        <v>44974.0</v>
      </c>
      <c r="L295" s="22"/>
      <c r="M295" s="22" t="s">
        <v>85</v>
      </c>
      <c r="N295" s="84">
        <v>0.012</v>
      </c>
      <c r="O295" s="81" t="s">
        <v>24</v>
      </c>
      <c r="P295" s="85">
        <v>0.0</v>
      </c>
      <c r="Q295" s="127"/>
      <c r="R295" s="127"/>
      <c r="S295" s="127"/>
      <c r="T295" s="22" t="s">
        <v>215</v>
      </c>
      <c r="U295" s="86" t="s">
        <v>1156</v>
      </c>
      <c r="V295" s="9" t="s">
        <v>19</v>
      </c>
      <c r="W295" s="87" t="str">
        <f t="shared" si="3"/>
        <v>Ativo</v>
      </c>
      <c r="X295" s="22"/>
      <c r="Y295" s="88" t="s">
        <v>220</v>
      </c>
      <c r="Z295" s="90"/>
      <c r="AA295" s="90"/>
      <c r="AB295" s="90"/>
      <c r="AC295" s="90"/>
      <c r="AD295" s="90">
        <v>0.0</v>
      </c>
      <c r="AE295" s="90">
        <v>198564.62</v>
      </c>
      <c r="AF295" s="90">
        <v>218727.87</v>
      </c>
      <c r="AG295" s="90">
        <v>220678.08</v>
      </c>
      <c r="AH295" s="90">
        <v>223209.27</v>
      </c>
      <c r="AI295" s="90">
        <v>223725.03</v>
      </c>
      <c r="AJ295" s="90">
        <v>225654.51</v>
      </c>
      <c r="AK295" s="90">
        <v>227507.52</v>
      </c>
      <c r="AL295" s="90">
        <v>228719.24</v>
      </c>
      <c r="AM295" s="90">
        <v>229311.73</v>
      </c>
      <c r="AN295" s="90">
        <v>232522.65</v>
      </c>
      <c r="AO295" s="90">
        <v>234023.54</v>
      </c>
      <c r="AP295" s="90">
        <v>233431.32</v>
      </c>
      <c r="AQ295" s="89">
        <v>235521.53</v>
      </c>
      <c r="AR295" s="89">
        <v>237902.88</v>
      </c>
    </row>
    <row r="296" ht="15.75" customHeight="1">
      <c r="A296" s="57" t="s">
        <v>37</v>
      </c>
      <c r="B296" s="80" t="s">
        <v>1157</v>
      </c>
      <c r="C296" s="20" t="s">
        <v>1158</v>
      </c>
      <c r="D296" s="81" t="s">
        <v>18</v>
      </c>
      <c r="E296" s="22" t="s">
        <v>29</v>
      </c>
      <c r="F296" s="81" t="s">
        <v>234</v>
      </c>
      <c r="G296" s="81" t="str">
        <f t="shared" si="1"/>
        <v>Augusto</v>
      </c>
      <c r="H296" s="82" t="s">
        <v>214</v>
      </c>
      <c r="I296" s="82" t="s">
        <v>24</v>
      </c>
      <c r="J296" s="81" t="str">
        <f t="shared" si="2"/>
        <v>Não</v>
      </c>
      <c r="K296" s="83">
        <v>45049.0</v>
      </c>
      <c r="L296" s="22"/>
      <c r="M296" s="22" t="s">
        <v>50</v>
      </c>
      <c r="N296" s="84">
        <v>0.012</v>
      </c>
      <c r="O296" s="81" t="s">
        <v>24</v>
      </c>
      <c r="P296" s="85">
        <v>0.0</v>
      </c>
      <c r="Q296" s="127"/>
      <c r="R296" s="127"/>
      <c r="S296" s="127"/>
      <c r="T296" s="22" t="s">
        <v>215</v>
      </c>
      <c r="U296" s="86" t="s">
        <v>1159</v>
      </c>
      <c r="V296" s="9" t="s">
        <v>29</v>
      </c>
      <c r="W296" s="87" t="str">
        <f t="shared" si="3"/>
        <v>Ativo</v>
      </c>
      <c r="X296" s="22"/>
      <c r="Y296" s="88" t="s">
        <v>220</v>
      </c>
      <c r="Z296" s="90"/>
      <c r="AA296" s="90"/>
      <c r="AB296" s="90"/>
      <c r="AC296" s="90"/>
      <c r="AD296" s="90"/>
      <c r="AE296" s="90"/>
      <c r="AF296" s="90">
        <v>0.0</v>
      </c>
      <c r="AG296" s="90">
        <v>0.0</v>
      </c>
      <c r="AH296" s="90">
        <v>121930.35</v>
      </c>
      <c r="AI296" s="90">
        <v>123227.77</v>
      </c>
      <c r="AJ296" s="90">
        <v>124208.62</v>
      </c>
      <c r="AK296" s="90">
        <v>125034.68</v>
      </c>
      <c r="AL296" s="90">
        <v>125505.87</v>
      </c>
      <c r="AM296" s="90">
        <v>126058.34</v>
      </c>
      <c r="AN296" s="90">
        <v>127439.03</v>
      </c>
      <c r="AO296" s="90">
        <v>128225.21</v>
      </c>
      <c r="AP296" s="90">
        <v>129283.53</v>
      </c>
      <c r="AQ296" s="89">
        <v>129992.96</v>
      </c>
      <c r="AR296" s="89">
        <v>129147.12</v>
      </c>
    </row>
    <row r="297" ht="15.75" customHeight="1">
      <c r="A297" s="57" t="s">
        <v>37</v>
      </c>
      <c r="B297" s="80" t="s">
        <v>1160</v>
      </c>
      <c r="C297" s="20" t="s">
        <v>1161</v>
      </c>
      <c r="D297" s="81" t="s">
        <v>18</v>
      </c>
      <c r="E297" s="22" t="s">
        <v>62</v>
      </c>
      <c r="F297" s="81" t="s">
        <v>63</v>
      </c>
      <c r="G297" s="81" t="str">
        <f t="shared" si="1"/>
        <v>Augusto</v>
      </c>
      <c r="H297" s="82" t="s">
        <v>214</v>
      </c>
      <c r="I297" s="82" t="s">
        <v>24</v>
      </c>
      <c r="J297" s="81" t="str">
        <f t="shared" si="2"/>
        <v>Não</v>
      </c>
      <c r="K297" s="83">
        <v>44907.0</v>
      </c>
      <c r="L297" s="22"/>
      <c r="M297" s="22" t="s">
        <v>50</v>
      </c>
      <c r="N297" s="84">
        <v>0.01</v>
      </c>
      <c r="O297" s="81" t="s">
        <v>24</v>
      </c>
      <c r="P297" s="85">
        <v>0.0</v>
      </c>
      <c r="Q297" s="127"/>
      <c r="R297" s="127"/>
      <c r="S297" s="127"/>
      <c r="T297" s="22" t="s">
        <v>215</v>
      </c>
      <c r="U297" s="86" t="s">
        <v>1162</v>
      </c>
      <c r="V297" s="9" t="s">
        <v>269</v>
      </c>
      <c r="W297" s="87" t="str">
        <f t="shared" si="3"/>
        <v>Ativo</v>
      </c>
      <c r="X297" s="22"/>
      <c r="Y297" s="88" t="s">
        <v>144</v>
      </c>
      <c r="Z297" s="90"/>
      <c r="AA297" s="90"/>
      <c r="AB297" s="90"/>
      <c r="AC297" s="90">
        <v>100701.58</v>
      </c>
      <c r="AD297" s="90">
        <v>137089.41</v>
      </c>
      <c r="AE297" s="90">
        <v>198714.47</v>
      </c>
      <c r="AF297" s="90">
        <v>200875.49</v>
      </c>
      <c r="AG297" s="90">
        <v>202443.78</v>
      </c>
      <c r="AH297" s="90">
        <v>204655.88</v>
      </c>
      <c r="AI297" s="90">
        <v>206621.5</v>
      </c>
      <c r="AJ297" s="90">
        <v>208460.87</v>
      </c>
      <c r="AK297" s="90">
        <v>210444.58</v>
      </c>
      <c r="AL297" s="90">
        <v>212200.92</v>
      </c>
      <c r="AM297" s="90">
        <v>214129.11</v>
      </c>
      <c r="AN297" s="90">
        <v>215668.41</v>
      </c>
      <c r="AO297" s="90">
        <v>240628.91</v>
      </c>
      <c r="AP297" s="90">
        <v>242446.82</v>
      </c>
      <c r="AQ297" s="89">
        <v>244187.75</v>
      </c>
      <c r="AR297" s="89">
        <v>245889.8</v>
      </c>
    </row>
    <row r="298" ht="15.75" customHeight="1">
      <c r="A298" s="57" t="s">
        <v>37</v>
      </c>
      <c r="B298" s="80" t="s">
        <v>1163</v>
      </c>
      <c r="C298" s="20" t="s">
        <v>1164</v>
      </c>
      <c r="D298" s="81" t="s">
        <v>18</v>
      </c>
      <c r="E298" s="22" t="s">
        <v>62</v>
      </c>
      <c r="F298" s="81" t="s">
        <v>63</v>
      </c>
      <c r="G298" s="81" t="str">
        <f t="shared" si="1"/>
        <v>Augusto</v>
      </c>
      <c r="H298" s="82" t="s">
        <v>214</v>
      </c>
      <c r="I298" s="82" t="s">
        <v>24</v>
      </c>
      <c r="J298" s="81" t="str">
        <f t="shared" si="2"/>
        <v>Não</v>
      </c>
      <c r="K298" s="83">
        <v>45096.0</v>
      </c>
      <c r="L298" s="98"/>
      <c r="M298" s="22" t="s">
        <v>59</v>
      </c>
      <c r="N298" s="84">
        <v>0.015</v>
      </c>
      <c r="O298" s="81" t="s">
        <v>142</v>
      </c>
      <c r="P298" s="85">
        <v>0.2</v>
      </c>
      <c r="Q298" s="127"/>
      <c r="R298" s="127"/>
      <c r="S298" s="127"/>
      <c r="T298" s="22" t="s">
        <v>215</v>
      </c>
      <c r="U298" s="86" t="s">
        <v>1162</v>
      </c>
      <c r="V298" s="9" t="s">
        <v>269</v>
      </c>
      <c r="W298" s="87" t="str">
        <f t="shared" si="3"/>
        <v>Ativo</v>
      </c>
      <c r="X298" s="22"/>
      <c r="Y298" s="88" t="s">
        <v>144</v>
      </c>
      <c r="Z298" s="90"/>
      <c r="AA298" s="90"/>
      <c r="AB298" s="90"/>
      <c r="AC298" s="90"/>
      <c r="AD298" s="90"/>
      <c r="AE298" s="90"/>
      <c r="AF298" s="90"/>
      <c r="AG298" s="90"/>
      <c r="AH298" s="90"/>
      <c r="AI298" s="90">
        <v>50012.0</v>
      </c>
      <c r="AJ298" s="90">
        <v>52613.31</v>
      </c>
      <c r="AK298" s="90">
        <v>52357.9</v>
      </c>
      <c r="AL298" s="90">
        <v>51291.39</v>
      </c>
      <c r="AM298" s="90">
        <v>49034.53</v>
      </c>
      <c r="AN298" s="90">
        <v>52727.17</v>
      </c>
      <c r="AO298" s="90">
        <v>81625.76</v>
      </c>
      <c r="AP298" s="90">
        <v>75028.81</v>
      </c>
      <c r="AQ298" s="89">
        <v>76155.46</v>
      </c>
      <c r="AR298" s="89">
        <v>77351.94</v>
      </c>
    </row>
    <row r="299" ht="15.75" customHeight="1">
      <c r="A299" s="57" t="s">
        <v>37</v>
      </c>
      <c r="B299" s="97" t="s">
        <v>96</v>
      </c>
      <c r="C299" s="20" t="s">
        <v>97</v>
      </c>
      <c r="D299" s="81" t="s">
        <v>18</v>
      </c>
      <c r="E299" s="22" t="s">
        <v>29</v>
      </c>
      <c r="F299" s="81" t="s">
        <v>92</v>
      </c>
      <c r="G299" s="81" t="str">
        <f t="shared" si="1"/>
        <v>Augusto</v>
      </c>
      <c r="H299" s="82" t="s">
        <v>239</v>
      </c>
      <c r="I299" s="87" t="s">
        <v>272</v>
      </c>
      <c r="J299" s="81" t="str">
        <f t="shared" si="2"/>
        <v>Sim</v>
      </c>
      <c r="K299" s="83">
        <v>45020.0</v>
      </c>
      <c r="L299" s="22"/>
      <c r="M299" s="22" t="s">
        <v>77</v>
      </c>
      <c r="N299" s="84">
        <v>0.015</v>
      </c>
      <c r="O299" s="81" t="s">
        <v>86</v>
      </c>
      <c r="P299" s="85">
        <v>0.1</v>
      </c>
      <c r="Q299" s="180" t="s">
        <v>95</v>
      </c>
      <c r="R299" s="127"/>
      <c r="S299" s="127"/>
      <c r="T299" s="22" t="s">
        <v>215</v>
      </c>
      <c r="U299" s="86" t="s">
        <v>1165</v>
      </c>
      <c r="V299" s="9" t="s">
        <v>29</v>
      </c>
      <c r="W299" s="87" t="str">
        <f t="shared" si="3"/>
        <v>Ativo</v>
      </c>
      <c r="X299" s="22"/>
      <c r="Y299" s="88" t="s">
        <v>220</v>
      </c>
      <c r="Z299" s="90"/>
      <c r="AA299" s="90"/>
      <c r="AB299" s="90"/>
      <c r="AC299" s="90"/>
      <c r="AD299" s="90"/>
      <c r="AE299" s="90"/>
      <c r="AF299" s="90">
        <v>0.0</v>
      </c>
      <c r="AG299" s="90">
        <v>30115.64</v>
      </c>
      <c r="AH299" s="90">
        <v>31014.04</v>
      </c>
      <c r="AI299" s="90">
        <v>31904.55</v>
      </c>
      <c r="AJ299" s="90">
        <v>32117.36</v>
      </c>
      <c r="AK299" s="90">
        <v>34059.66</v>
      </c>
      <c r="AL299" s="90">
        <v>34005.36</v>
      </c>
      <c r="AM299" s="90">
        <v>15733.96</v>
      </c>
      <c r="AN299" s="90">
        <v>0.0</v>
      </c>
      <c r="AO299" s="90">
        <v>0.0</v>
      </c>
      <c r="AP299" s="90">
        <v>0.0</v>
      </c>
      <c r="AQ299" s="89">
        <v>0.39</v>
      </c>
      <c r="AR299" s="89">
        <v>0.39</v>
      </c>
    </row>
    <row r="300" ht="15.75" customHeight="1">
      <c r="A300" s="57" t="s">
        <v>37</v>
      </c>
      <c r="B300" s="80" t="s">
        <v>1166</v>
      </c>
      <c r="C300" s="20" t="s">
        <v>1167</v>
      </c>
      <c r="D300" s="81" t="s">
        <v>67</v>
      </c>
      <c r="E300" s="22" t="s">
        <v>29</v>
      </c>
      <c r="F300" s="81" t="s">
        <v>30</v>
      </c>
      <c r="G300" s="81" t="str">
        <f t="shared" si="1"/>
        <v>Augusto</v>
      </c>
      <c r="H300" s="87" t="s">
        <v>214</v>
      </c>
      <c r="I300" s="82" t="s">
        <v>24</v>
      </c>
      <c r="J300" s="81" t="str">
        <f t="shared" si="2"/>
        <v>Não</v>
      </c>
      <c r="K300" s="83">
        <v>45271.0</v>
      </c>
      <c r="L300" s="22"/>
      <c r="M300" s="28" t="s">
        <v>85</v>
      </c>
      <c r="N300" s="58">
        <v>0.012</v>
      </c>
      <c r="O300" s="41" t="s">
        <v>86</v>
      </c>
      <c r="P300" s="59">
        <v>0.1</v>
      </c>
      <c r="Q300" s="49"/>
      <c r="R300" s="127"/>
      <c r="S300" s="127"/>
      <c r="T300" s="22" t="s">
        <v>215</v>
      </c>
      <c r="U300" s="86" t="s">
        <v>1168</v>
      </c>
      <c r="V300" s="9" t="s">
        <v>29</v>
      </c>
      <c r="W300" s="87" t="str">
        <f t="shared" si="3"/>
        <v>Ativo</v>
      </c>
      <c r="X300" s="22"/>
      <c r="Y300" s="88" t="s">
        <v>220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>
        <v>62254.58</v>
      </c>
      <c r="AP300" s="90">
        <v>62568.4</v>
      </c>
      <c r="AQ300" s="89">
        <v>63356.81</v>
      </c>
      <c r="AR300" s="89">
        <v>63760.24</v>
      </c>
    </row>
    <row r="301" ht="15.75" customHeight="1">
      <c r="A301" s="57" t="s">
        <v>37</v>
      </c>
      <c r="B301" s="80" t="s">
        <v>1169</v>
      </c>
      <c r="C301" s="104" t="s">
        <v>1170</v>
      </c>
      <c r="D301" s="81" t="s">
        <v>18</v>
      </c>
      <c r="E301" s="22" t="s">
        <v>19</v>
      </c>
      <c r="F301" s="81" t="s">
        <v>20</v>
      </c>
      <c r="G301" s="81" t="str">
        <f t="shared" si="1"/>
        <v>Augusto</v>
      </c>
      <c r="H301" s="82" t="s">
        <v>214</v>
      </c>
      <c r="I301" s="82" t="s">
        <v>24</v>
      </c>
      <c r="J301" s="81" t="str">
        <f t="shared" si="2"/>
        <v>Não</v>
      </c>
      <c r="K301" s="83">
        <v>45166.0</v>
      </c>
      <c r="L301" s="98"/>
      <c r="M301" s="22" t="s">
        <v>50</v>
      </c>
      <c r="N301" s="84">
        <v>0.012</v>
      </c>
      <c r="O301" s="81" t="s">
        <v>24</v>
      </c>
      <c r="P301" s="85">
        <v>0.0</v>
      </c>
      <c r="Q301" s="127"/>
      <c r="R301" s="127"/>
      <c r="S301" s="46" t="s">
        <v>1171</v>
      </c>
      <c r="T301" s="22" t="s">
        <v>215</v>
      </c>
      <c r="U301" s="86" t="s">
        <v>1172</v>
      </c>
      <c r="V301" s="9" t="s">
        <v>19</v>
      </c>
      <c r="W301" s="87" t="str">
        <f t="shared" si="3"/>
        <v>Ativo</v>
      </c>
      <c r="X301" s="22"/>
      <c r="Y301" s="88" t="s">
        <v>220</v>
      </c>
      <c r="Z301" s="90"/>
      <c r="AA301" s="90"/>
      <c r="AB301" s="90"/>
      <c r="AC301" s="90"/>
      <c r="AD301" s="90"/>
      <c r="AE301" s="90"/>
      <c r="AF301" s="90"/>
      <c r="AG301" s="90">
        <v>0.0</v>
      </c>
      <c r="AH301" s="90">
        <v>0.0</v>
      </c>
      <c r="AI301" s="90">
        <v>0.0</v>
      </c>
      <c r="AJ301" s="90">
        <v>0.0</v>
      </c>
      <c r="AK301" s="90">
        <v>0.0</v>
      </c>
      <c r="AL301" s="90">
        <v>22511.16</v>
      </c>
      <c r="AM301" s="90">
        <v>22687.8</v>
      </c>
      <c r="AN301" s="90">
        <v>32876.65</v>
      </c>
      <c r="AO301" s="90">
        <v>33120.57</v>
      </c>
      <c r="AP301" s="90">
        <v>33420.7</v>
      </c>
      <c r="AQ301" s="89">
        <v>33692.45</v>
      </c>
      <c r="AR301" s="89">
        <v>33992.91</v>
      </c>
    </row>
    <row r="302" ht="15.75" customHeight="1">
      <c r="A302" s="57" t="s">
        <v>37</v>
      </c>
      <c r="B302" s="80" t="s">
        <v>1173</v>
      </c>
      <c r="C302" s="20" t="s">
        <v>1174</v>
      </c>
      <c r="D302" s="81" t="s">
        <v>18</v>
      </c>
      <c r="E302" s="22" t="s">
        <v>62</v>
      </c>
      <c r="F302" s="81" t="s">
        <v>63</v>
      </c>
      <c r="G302" s="81" t="str">
        <f t="shared" si="1"/>
        <v>Breno</v>
      </c>
      <c r="H302" s="82" t="s">
        <v>214</v>
      </c>
      <c r="I302" s="82" t="s">
        <v>24</v>
      </c>
      <c r="J302" s="81" t="str">
        <f t="shared" si="2"/>
        <v>Não</v>
      </c>
      <c r="K302" s="83">
        <v>45029.0</v>
      </c>
      <c r="L302" s="22"/>
      <c r="M302" s="22" t="s">
        <v>50</v>
      </c>
      <c r="N302" s="84">
        <v>0.007</v>
      </c>
      <c r="O302" s="81" t="s">
        <v>24</v>
      </c>
      <c r="P302" s="85">
        <v>0.0</v>
      </c>
      <c r="Q302" s="127"/>
      <c r="R302" s="127"/>
      <c r="S302" s="127"/>
      <c r="T302" s="22" t="s">
        <v>215</v>
      </c>
      <c r="U302" s="86" t="s">
        <v>1175</v>
      </c>
      <c r="V302" s="9" t="s">
        <v>269</v>
      </c>
      <c r="W302" s="87" t="str">
        <f t="shared" si="3"/>
        <v>Ativo</v>
      </c>
      <c r="X302" s="22"/>
      <c r="Y302" s="88" t="s">
        <v>144</v>
      </c>
      <c r="Z302" s="90"/>
      <c r="AA302" s="90"/>
      <c r="AB302" s="90"/>
      <c r="AC302" s="90"/>
      <c r="AD302" s="90"/>
      <c r="AE302" s="90"/>
      <c r="AF302" s="90">
        <v>0.0</v>
      </c>
      <c r="AG302" s="90">
        <v>451821.82</v>
      </c>
      <c r="AH302" s="90">
        <v>525755.99</v>
      </c>
      <c r="AI302" s="90">
        <v>577636.93</v>
      </c>
      <c r="AJ302" s="90">
        <v>572321.15</v>
      </c>
      <c r="AK302" s="90">
        <v>577848.45</v>
      </c>
      <c r="AL302" s="90">
        <v>581436.87</v>
      </c>
      <c r="AM302" s="90">
        <v>585277.97</v>
      </c>
      <c r="AN302" s="90">
        <v>569347.56</v>
      </c>
      <c r="AO302" s="90">
        <v>574345.37</v>
      </c>
      <c r="AP302" s="90">
        <v>566283.76</v>
      </c>
      <c r="AQ302" s="89">
        <v>570317.22</v>
      </c>
      <c r="AR302" s="89">
        <v>574327.63</v>
      </c>
    </row>
    <row r="303" ht="15.75" customHeight="1">
      <c r="A303" s="57" t="s">
        <v>37</v>
      </c>
      <c r="B303" s="80" t="s">
        <v>1176</v>
      </c>
      <c r="C303" s="20" t="s">
        <v>1177</v>
      </c>
      <c r="D303" s="81" t="s">
        <v>18</v>
      </c>
      <c r="E303" s="22" t="s">
        <v>29</v>
      </c>
      <c r="F303" s="81" t="s">
        <v>438</v>
      </c>
      <c r="G303" s="81" t="str">
        <f t="shared" si="1"/>
        <v>Augusto</v>
      </c>
      <c r="H303" s="82" t="s">
        <v>239</v>
      </c>
      <c r="I303" s="82" t="s">
        <v>272</v>
      </c>
      <c r="J303" s="81" t="str">
        <f t="shared" si="2"/>
        <v>Não</v>
      </c>
      <c r="K303" s="83">
        <v>45163.0</v>
      </c>
      <c r="L303" s="98"/>
      <c r="M303" s="22" t="s">
        <v>50</v>
      </c>
      <c r="N303" s="84">
        <v>0.012</v>
      </c>
      <c r="O303" s="81" t="s">
        <v>24</v>
      </c>
      <c r="P303" s="85">
        <v>0.0</v>
      </c>
      <c r="Q303" s="127"/>
      <c r="R303" s="127"/>
      <c r="S303" s="46" t="s">
        <v>1178</v>
      </c>
      <c r="T303" s="22" t="s">
        <v>296</v>
      </c>
      <c r="U303" s="86" t="s">
        <v>1179</v>
      </c>
      <c r="V303" s="9" t="s">
        <v>243</v>
      </c>
      <c r="W303" s="87" t="str">
        <f t="shared" si="3"/>
        <v>Inativo</v>
      </c>
      <c r="X303" s="22"/>
      <c r="Y303" s="88" t="s">
        <v>220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0.0</v>
      </c>
      <c r="AM303" s="90">
        <v>0.0</v>
      </c>
      <c r="AN303" s="90">
        <v>0.0</v>
      </c>
      <c r="AO303" s="90">
        <v>0.0</v>
      </c>
      <c r="AP303" s="90">
        <v>0.0</v>
      </c>
      <c r="AQ303" s="89">
        <v>0.0</v>
      </c>
      <c r="AR303" s="89">
        <v>0.0</v>
      </c>
    </row>
    <row r="304" ht="15.75" customHeight="1">
      <c r="A304" s="57" t="s">
        <v>37</v>
      </c>
      <c r="B304" s="80" t="s">
        <v>1180</v>
      </c>
      <c r="C304" s="20" t="s">
        <v>1181</v>
      </c>
      <c r="D304" s="81" t="s">
        <v>67</v>
      </c>
      <c r="E304" s="22" t="s">
        <v>29</v>
      </c>
      <c r="F304" s="81" t="s">
        <v>471</v>
      </c>
      <c r="G304" s="81" t="str">
        <f t="shared" si="1"/>
        <v>Augusto</v>
      </c>
      <c r="H304" s="82" t="s">
        <v>214</v>
      </c>
      <c r="I304" s="82" t="s">
        <v>24</v>
      </c>
      <c r="J304" s="81" t="str">
        <f t="shared" si="2"/>
        <v>Não</v>
      </c>
      <c r="K304" s="83">
        <v>45125.0</v>
      </c>
      <c r="L304" s="98"/>
      <c r="M304" s="22" t="s">
        <v>880</v>
      </c>
      <c r="N304" s="84">
        <v>0.01</v>
      </c>
      <c r="O304" s="81" t="s">
        <v>86</v>
      </c>
      <c r="P304" s="85">
        <v>0.1</v>
      </c>
      <c r="Q304" s="102"/>
      <c r="R304" s="102" t="s">
        <v>1182</v>
      </c>
      <c r="S304" s="102"/>
      <c r="T304" s="22" t="s">
        <v>215</v>
      </c>
      <c r="U304" s="86" t="s">
        <v>1183</v>
      </c>
      <c r="V304" s="9" t="s">
        <v>29</v>
      </c>
      <c r="W304" s="87" t="str">
        <f t="shared" si="3"/>
        <v>Ativo</v>
      </c>
      <c r="X304" s="22"/>
      <c r="Y304" s="88" t="s">
        <v>144</v>
      </c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>
        <v>598857.52</v>
      </c>
      <c r="AK304" s="90">
        <v>582943.23</v>
      </c>
      <c r="AL304" s="90">
        <v>595331.78</v>
      </c>
      <c r="AM304" s="90">
        <v>554795.52</v>
      </c>
      <c r="AN304" s="90">
        <v>468559.04</v>
      </c>
      <c r="AO304" s="90">
        <v>421965.61</v>
      </c>
      <c r="AP304" s="90">
        <v>405700.58</v>
      </c>
      <c r="AQ304" s="89">
        <v>357600.93</v>
      </c>
      <c r="AR304" s="89">
        <v>364082.52</v>
      </c>
    </row>
    <row r="305" ht="15.75" customHeight="1">
      <c r="A305" s="57" t="s">
        <v>37</v>
      </c>
      <c r="B305" s="91" t="s">
        <v>1184</v>
      </c>
      <c r="C305" s="20" t="s">
        <v>1185</v>
      </c>
      <c r="D305" s="81" t="s">
        <v>18</v>
      </c>
      <c r="E305" s="22" t="s">
        <v>19</v>
      </c>
      <c r="F305" s="81" t="s">
        <v>55</v>
      </c>
      <c r="G305" s="81" t="str">
        <f t="shared" si="1"/>
        <v>Augusto</v>
      </c>
      <c r="H305" s="82" t="s">
        <v>214</v>
      </c>
      <c r="I305" s="82" t="s">
        <v>24</v>
      </c>
      <c r="J305" s="81" t="str">
        <f t="shared" si="2"/>
        <v>Não</v>
      </c>
      <c r="K305" s="83">
        <v>44949.0</v>
      </c>
      <c r="L305" s="22"/>
      <c r="M305" s="22" t="s">
        <v>85</v>
      </c>
      <c r="N305" s="84">
        <v>0.012</v>
      </c>
      <c r="O305" s="81" t="s">
        <v>24</v>
      </c>
      <c r="P305" s="85">
        <v>0.0</v>
      </c>
      <c r="Q305" s="127"/>
      <c r="R305" s="127"/>
      <c r="S305" s="127"/>
      <c r="T305" s="22" t="s">
        <v>215</v>
      </c>
      <c r="U305" s="86" t="s">
        <v>1186</v>
      </c>
      <c r="V305" s="9" t="s">
        <v>19</v>
      </c>
      <c r="W305" s="87" t="str">
        <f t="shared" si="3"/>
        <v>Ativo</v>
      </c>
      <c r="X305" s="22"/>
      <c r="Y305" s="88" t="s">
        <v>220</v>
      </c>
      <c r="Z305" s="90"/>
      <c r="AA305" s="90"/>
      <c r="AB305" s="90"/>
      <c r="AC305" s="90"/>
      <c r="AD305" s="90">
        <v>162070.18</v>
      </c>
      <c r="AE305" s="90">
        <v>190654.57</v>
      </c>
      <c r="AF305" s="90">
        <v>192722.37</v>
      </c>
      <c r="AG305" s="90">
        <v>194185.27</v>
      </c>
      <c r="AH305" s="90">
        <v>196237.19</v>
      </c>
      <c r="AI305" s="90">
        <v>197994.45</v>
      </c>
      <c r="AJ305" s="90">
        <v>199122.82</v>
      </c>
      <c r="AK305" s="90">
        <v>200583.37</v>
      </c>
      <c r="AL305" s="90">
        <v>201330.28</v>
      </c>
      <c r="AM305" s="90">
        <v>196972.77</v>
      </c>
      <c r="AN305" s="90">
        <v>199889.21</v>
      </c>
      <c r="AO305" s="90">
        <v>200441.61</v>
      </c>
      <c r="AP305" s="90">
        <v>199574.03</v>
      </c>
      <c r="AQ305" s="89">
        <v>201296.68</v>
      </c>
      <c r="AR305" s="89">
        <v>203143.75</v>
      </c>
    </row>
    <row r="306" ht="15.75" customHeight="1">
      <c r="A306" s="6" t="s">
        <v>37</v>
      </c>
      <c r="B306" s="91" t="s">
        <v>1187</v>
      </c>
      <c r="C306" s="92" t="s">
        <v>1188</v>
      </c>
      <c r="D306" s="9" t="s">
        <v>18</v>
      </c>
      <c r="E306" s="86" t="s">
        <v>62</v>
      </c>
      <c r="F306" s="9" t="s">
        <v>63</v>
      </c>
      <c r="G306" s="81" t="str">
        <f t="shared" si="1"/>
        <v>Augusto</v>
      </c>
      <c r="H306" s="87" t="s">
        <v>252</v>
      </c>
      <c r="I306" s="87" t="s">
        <v>272</v>
      </c>
      <c r="J306" s="81" t="str">
        <f t="shared" si="2"/>
        <v>Não</v>
      </c>
      <c r="K306" s="93">
        <v>45313.0</v>
      </c>
      <c r="L306" s="22"/>
      <c r="M306" s="11" t="s">
        <v>85</v>
      </c>
      <c r="N306" s="12">
        <v>0.012</v>
      </c>
      <c r="O306" s="13" t="s">
        <v>86</v>
      </c>
      <c r="P306" s="14">
        <v>0.1</v>
      </c>
      <c r="Q306" s="127"/>
      <c r="R306" s="127"/>
      <c r="S306" s="127"/>
      <c r="T306" s="86" t="s">
        <v>215</v>
      </c>
      <c r="U306" s="86" t="s">
        <v>1189</v>
      </c>
      <c r="V306" s="9" t="s">
        <v>269</v>
      </c>
      <c r="W306" s="87" t="str">
        <f t="shared" si="3"/>
        <v>Ativo</v>
      </c>
      <c r="X306" s="22"/>
      <c r="Y306" s="88" t="s">
        <v>144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>
        <v>0.0</v>
      </c>
      <c r="AQ306" s="89">
        <v>0.0</v>
      </c>
      <c r="AR306" s="89">
        <v>0.0</v>
      </c>
    </row>
    <row r="307" ht="15.75" customHeight="1">
      <c r="A307" s="57" t="s">
        <v>37</v>
      </c>
      <c r="B307" s="80" t="s">
        <v>56</v>
      </c>
      <c r="C307" s="20" t="s">
        <v>57</v>
      </c>
      <c r="D307" s="81" t="s">
        <v>18</v>
      </c>
      <c r="E307" s="22" t="s">
        <v>19</v>
      </c>
      <c r="F307" s="81" t="s">
        <v>20</v>
      </c>
      <c r="G307" s="81" t="str">
        <f t="shared" si="1"/>
        <v>Augusto</v>
      </c>
      <c r="H307" s="82" t="s">
        <v>239</v>
      </c>
      <c r="I307" s="87" t="s">
        <v>272</v>
      </c>
      <c r="J307" s="81" t="str">
        <f t="shared" si="2"/>
        <v>Não</v>
      </c>
      <c r="K307" s="83">
        <v>45082.0</v>
      </c>
      <c r="L307" s="22"/>
      <c r="M307" s="22" t="s">
        <v>46</v>
      </c>
      <c r="N307" s="84">
        <v>0.02</v>
      </c>
      <c r="O307" s="81" t="s">
        <v>86</v>
      </c>
      <c r="P307" s="85">
        <v>0.2</v>
      </c>
      <c r="Q307" s="102"/>
      <c r="R307" s="102"/>
      <c r="S307" s="103" t="s">
        <v>1190</v>
      </c>
      <c r="T307" s="22" t="s">
        <v>215</v>
      </c>
      <c r="U307" s="86" t="s">
        <v>1191</v>
      </c>
      <c r="V307" s="9" t="s">
        <v>1192</v>
      </c>
      <c r="W307" s="87" t="str">
        <f t="shared" si="3"/>
        <v>Ativo</v>
      </c>
      <c r="X307" s="22"/>
      <c r="Y307" s="88" t="s">
        <v>220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0.0</v>
      </c>
      <c r="AH307" s="90">
        <v>0.0</v>
      </c>
      <c r="AI307" s="90">
        <v>69759.11</v>
      </c>
      <c r="AJ307" s="90">
        <v>69957.42</v>
      </c>
      <c r="AK307" s="90">
        <v>31355.16</v>
      </c>
      <c r="AL307" s="90">
        <v>953.24</v>
      </c>
      <c r="AM307" s="90">
        <v>433.82</v>
      </c>
      <c r="AN307" s="90">
        <v>433.82</v>
      </c>
      <c r="AO307" s="90">
        <v>435.68</v>
      </c>
      <c r="AP307" s="90">
        <v>435.68</v>
      </c>
      <c r="AQ307" s="89">
        <v>435.94</v>
      </c>
      <c r="AR307" s="89">
        <v>435.94</v>
      </c>
    </row>
    <row r="308" ht="15.75" customHeight="1">
      <c r="A308" s="57" t="s">
        <v>37</v>
      </c>
      <c r="B308" s="80" t="s">
        <v>1193</v>
      </c>
      <c r="C308" s="20" t="s">
        <v>1194</v>
      </c>
      <c r="D308" s="81" t="s">
        <v>18</v>
      </c>
      <c r="E308" s="22" t="s">
        <v>62</v>
      </c>
      <c r="F308" s="81" t="s">
        <v>63</v>
      </c>
      <c r="G308" s="81" t="str">
        <f t="shared" si="1"/>
        <v>Augusto</v>
      </c>
      <c r="H308" s="82" t="s">
        <v>214</v>
      </c>
      <c r="I308" s="82" t="s">
        <v>24</v>
      </c>
      <c r="J308" s="81" t="str">
        <f t="shared" si="2"/>
        <v>Não</v>
      </c>
      <c r="K308" s="83">
        <v>45128.0</v>
      </c>
      <c r="L308" s="98"/>
      <c r="M308" s="22" t="s">
        <v>77</v>
      </c>
      <c r="N308" s="84">
        <v>0.015</v>
      </c>
      <c r="O308" s="81" t="s">
        <v>86</v>
      </c>
      <c r="P308" s="85">
        <v>0.1</v>
      </c>
      <c r="Q308" s="102"/>
      <c r="R308" s="102"/>
      <c r="S308" s="46"/>
      <c r="T308" s="22" t="s">
        <v>215</v>
      </c>
      <c r="U308" s="86" t="s">
        <v>1195</v>
      </c>
      <c r="V308" s="9" t="s">
        <v>269</v>
      </c>
      <c r="W308" s="87" t="str">
        <f t="shared" si="3"/>
        <v>Ativo</v>
      </c>
      <c r="X308" s="22"/>
      <c r="Y308" s="88" t="s">
        <v>220</v>
      </c>
      <c r="Z308" s="90"/>
      <c r="AA308" s="90"/>
      <c r="AB308" s="90"/>
      <c r="AC308" s="90"/>
      <c r="AD308" s="90"/>
      <c r="AE308" s="90"/>
      <c r="AF308" s="90">
        <v>0.0</v>
      </c>
      <c r="AG308" s="90">
        <v>0.0</v>
      </c>
      <c r="AH308" s="90">
        <v>0.0</v>
      </c>
      <c r="AI308" s="90">
        <v>0.0</v>
      </c>
      <c r="AJ308" s="90">
        <v>302770.32</v>
      </c>
      <c r="AK308" s="90">
        <v>319984.74</v>
      </c>
      <c r="AL308" s="90">
        <v>321276.02</v>
      </c>
      <c r="AM308" s="90">
        <v>320370.19</v>
      </c>
      <c r="AN308" s="90">
        <v>327308.85</v>
      </c>
      <c r="AO308" s="90">
        <v>333739.21</v>
      </c>
      <c r="AP308" s="90">
        <v>329468.33</v>
      </c>
      <c r="AQ308" s="89">
        <v>331760.87</v>
      </c>
      <c r="AR308" s="89">
        <v>334298.87</v>
      </c>
    </row>
    <row r="309" ht="15.75" customHeight="1">
      <c r="A309" s="57" t="s">
        <v>37</v>
      </c>
      <c r="B309" s="91" t="s">
        <v>1196</v>
      </c>
      <c r="C309" s="20" t="s">
        <v>1197</v>
      </c>
      <c r="D309" s="81" t="s">
        <v>18</v>
      </c>
      <c r="E309" s="22" t="s">
        <v>19</v>
      </c>
      <c r="F309" s="81" t="s">
        <v>52</v>
      </c>
      <c r="G309" s="81" t="str">
        <f t="shared" si="1"/>
        <v>Augusto</v>
      </c>
      <c r="H309" s="87" t="s">
        <v>239</v>
      </c>
      <c r="I309" s="87" t="s">
        <v>272</v>
      </c>
      <c r="J309" s="81" t="str">
        <f t="shared" si="2"/>
        <v>Não</v>
      </c>
      <c r="K309" s="83">
        <v>44950.0</v>
      </c>
      <c r="L309" s="22"/>
      <c r="M309" s="22" t="s">
        <v>50</v>
      </c>
      <c r="N309" s="84">
        <v>0.01</v>
      </c>
      <c r="O309" s="81" t="s">
        <v>24</v>
      </c>
      <c r="P309" s="85">
        <v>0.0</v>
      </c>
      <c r="Q309" s="46"/>
      <c r="R309" s="46" t="s">
        <v>1198</v>
      </c>
      <c r="S309" s="46"/>
      <c r="T309" s="22" t="s">
        <v>215</v>
      </c>
      <c r="U309" s="86" t="s">
        <v>1199</v>
      </c>
      <c r="V309" s="9" t="s">
        <v>19</v>
      </c>
      <c r="W309" s="87" t="str">
        <f t="shared" si="3"/>
        <v>Ativo</v>
      </c>
      <c r="X309" s="22"/>
      <c r="Y309" s="88" t="s">
        <v>220</v>
      </c>
      <c r="Z309" s="90"/>
      <c r="AA309" s="90"/>
      <c r="AB309" s="90"/>
      <c r="AC309" s="90"/>
      <c r="AD309" s="90">
        <v>212431.18</v>
      </c>
      <c r="AE309" s="90">
        <v>218921.92</v>
      </c>
      <c r="AF309" s="90">
        <v>221085.4</v>
      </c>
      <c r="AG309" s="90">
        <v>222967.51</v>
      </c>
      <c r="AH309" s="90">
        <v>225285.35</v>
      </c>
      <c r="AI309" s="90">
        <v>226496.4</v>
      </c>
      <c r="AJ309" s="90">
        <v>228050.04</v>
      </c>
      <c r="AK309" s="90">
        <v>75990.57</v>
      </c>
      <c r="AL309" s="90">
        <v>76616.57</v>
      </c>
      <c r="AM309" s="90">
        <v>100.0</v>
      </c>
      <c r="AN309" s="90">
        <v>86.38</v>
      </c>
      <c r="AO309" s="90">
        <v>86.38</v>
      </c>
      <c r="AP309" s="90">
        <v>86.38</v>
      </c>
      <c r="AQ309" s="89">
        <v>86.38</v>
      </c>
      <c r="AR309" s="89">
        <v>86.38</v>
      </c>
    </row>
    <row r="310" ht="15.75" customHeight="1">
      <c r="A310" s="57" t="s">
        <v>37</v>
      </c>
      <c r="B310" s="80" t="s">
        <v>1200</v>
      </c>
      <c r="C310" s="20" t="s">
        <v>1201</v>
      </c>
      <c r="D310" s="81" t="s">
        <v>18</v>
      </c>
      <c r="E310" s="22" t="s">
        <v>62</v>
      </c>
      <c r="F310" s="81" t="s">
        <v>74</v>
      </c>
      <c r="G310" s="81" t="str">
        <f t="shared" si="1"/>
        <v>Augusto</v>
      </c>
      <c r="H310" s="82" t="s">
        <v>214</v>
      </c>
      <c r="I310" s="82" t="s">
        <v>24</v>
      </c>
      <c r="J310" s="81" t="str">
        <f t="shared" si="2"/>
        <v>Sim</v>
      </c>
      <c r="K310" s="83">
        <v>45043.0</v>
      </c>
      <c r="L310" s="22"/>
      <c r="M310" s="22" t="s">
        <v>80</v>
      </c>
      <c r="N310" s="84">
        <v>0.02</v>
      </c>
      <c r="O310" s="81" t="s">
        <v>142</v>
      </c>
      <c r="P310" s="85">
        <v>0.2</v>
      </c>
      <c r="Q310" s="46" t="s">
        <v>1202</v>
      </c>
      <c r="R310" s="127"/>
      <c r="S310" s="127"/>
      <c r="T310" s="22" t="s">
        <v>215</v>
      </c>
      <c r="U310" s="86" t="s">
        <v>1203</v>
      </c>
      <c r="V310" s="9" t="s">
        <v>269</v>
      </c>
      <c r="W310" s="87" t="str">
        <f t="shared" si="3"/>
        <v>Ativo</v>
      </c>
      <c r="X310" s="22"/>
      <c r="Y310" s="88" t="s">
        <v>144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16010.84</v>
      </c>
      <c r="AH310" s="90">
        <v>107737.05</v>
      </c>
      <c r="AI310" s="90">
        <v>84997.63</v>
      </c>
      <c r="AJ310" s="90">
        <v>83477.75</v>
      </c>
      <c r="AK310" s="90">
        <v>84810.25</v>
      </c>
      <c r="AL310" s="90">
        <v>87027.22</v>
      </c>
      <c r="AM310" s="90">
        <v>89078.46</v>
      </c>
      <c r="AN310" s="90">
        <v>94239.27</v>
      </c>
      <c r="AO310" s="90">
        <v>97783.65</v>
      </c>
      <c r="AP310" s="90">
        <v>96678.81</v>
      </c>
      <c r="AQ310" s="89">
        <v>97510.39</v>
      </c>
      <c r="AR310" s="89">
        <v>58668.22</v>
      </c>
    </row>
    <row r="311" ht="15.75" customHeight="1">
      <c r="A311" s="57" t="s">
        <v>37</v>
      </c>
      <c r="B311" s="80" t="s">
        <v>1204</v>
      </c>
      <c r="C311" s="20" t="s">
        <v>1205</v>
      </c>
      <c r="D311" s="81" t="s">
        <v>18</v>
      </c>
      <c r="E311" s="22" t="s">
        <v>62</v>
      </c>
      <c r="F311" s="81" t="s">
        <v>74</v>
      </c>
      <c r="G311" s="81" t="str">
        <f t="shared" si="1"/>
        <v>Breno</v>
      </c>
      <c r="H311" s="82" t="s">
        <v>214</v>
      </c>
      <c r="I311" s="82" t="s">
        <v>24</v>
      </c>
      <c r="J311" s="81" t="str">
        <f t="shared" si="2"/>
        <v>Não</v>
      </c>
      <c r="K311" s="83">
        <v>45042.0</v>
      </c>
      <c r="L311" s="22"/>
      <c r="M311" s="22" t="s">
        <v>77</v>
      </c>
      <c r="N311" s="84">
        <v>0.015</v>
      </c>
      <c r="O311" s="81" t="s">
        <v>86</v>
      </c>
      <c r="P311" s="85">
        <v>0.1</v>
      </c>
      <c r="Q311" s="127"/>
      <c r="R311" s="127"/>
      <c r="S311" s="127"/>
      <c r="T311" s="22" t="s">
        <v>215</v>
      </c>
      <c r="U311" s="86" t="s">
        <v>1206</v>
      </c>
      <c r="V311" s="9" t="s">
        <v>269</v>
      </c>
      <c r="W311" s="87" t="str">
        <f t="shared" si="3"/>
        <v>Ativo</v>
      </c>
      <c r="X311" s="22"/>
      <c r="Y311" s="88" t="s">
        <v>144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423185.18</v>
      </c>
      <c r="AH311" s="90">
        <v>433492.38</v>
      </c>
      <c r="AI311" s="90">
        <v>450372.33</v>
      </c>
      <c r="AJ311" s="90">
        <v>453576.53</v>
      </c>
      <c r="AK311" s="90">
        <v>488861.8</v>
      </c>
      <c r="AL311" s="90">
        <v>491793.38</v>
      </c>
      <c r="AM311" s="90">
        <v>492271.0</v>
      </c>
      <c r="AN311" s="90">
        <v>502707.52</v>
      </c>
      <c r="AO311" s="90">
        <v>512479.56</v>
      </c>
      <c r="AP311" s="90">
        <v>504882.8</v>
      </c>
      <c r="AQ311" s="89">
        <v>504794.79</v>
      </c>
      <c r="AR311" s="89">
        <v>510606.55</v>
      </c>
    </row>
    <row r="312" ht="15.75" customHeight="1">
      <c r="A312" s="57" t="s">
        <v>37</v>
      </c>
      <c r="B312" s="80" t="s">
        <v>1207</v>
      </c>
      <c r="C312" s="20" t="s">
        <v>1208</v>
      </c>
      <c r="D312" s="81" t="s">
        <v>18</v>
      </c>
      <c r="E312" s="22" t="s">
        <v>29</v>
      </c>
      <c r="F312" s="81" t="s">
        <v>92</v>
      </c>
      <c r="G312" s="81" t="str">
        <f t="shared" si="1"/>
        <v>Augusto</v>
      </c>
      <c r="H312" s="82" t="s">
        <v>214</v>
      </c>
      <c r="I312" s="82" t="s">
        <v>24</v>
      </c>
      <c r="J312" s="81" t="str">
        <f t="shared" si="2"/>
        <v>Não</v>
      </c>
      <c r="K312" s="83">
        <v>44959.0</v>
      </c>
      <c r="L312" s="22"/>
      <c r="M312" s="22" t="s">
        <v>223</v>
      </c>
      <c r="N312" s="84">
        <v>0.0</v>
      </c>
      <c r="O312" s="81" t="s">
        <v>24</v>
      </c>
      <c r="P312" s="85">
        <v>0.0</v>
      </c>
      <c r="Q312" s="108"/>
      <c r="R312" s="102"/>
      <c r="S312" s="96" t="s">
        <v>1209</v>
      </c>
      <c r="T312" s="22" t="s">
        <v>215</v>
      </c>
      <c r="U312" s="86" t="s">
        <v>1210</v>
      </c>
      <c r="V312" s="9" t="s">
        <v>29</v>
      </c>
      <c r="W312" s="87" t="str">
        <f t="shared" si="3"/>
        <v>Ativo</v>
      </c>
      <c r="X312" s="22"/>
      <c r="Y312" s="88" t="s">
        <v>220</v>
      </c>
      <c r="Z312" s="90"/>
      <c r="AA312" s="90"/>
      <c r="AB312" s="90"/>
      <c r="AC312" s="90"/>
      <c r="AD312" s="90">
        <v>0.0</v>
      </c>
      <c r="AE312" s="90">
        <v>1060.5</v>
      </c>
      <c r="AF312" s="90">
        <v>1594.06</v>
      </c>
      <c r="AG312" s="90">
        <v>2130.62</v>
      </c>
      <c r="AH312" s="90">
        <v>2151.04</v>
      </c>
      <c r="AI312" s="90">
        <v>3226.35</v>
      </c>
      <c r="AJ312" s="90">
        <v>3764.58</v>
      </c>
      <c r="AK312" s="90">
        <v>4321.99</v>
      </c>
      <c r="AL312" s="90">
        <v>4880.82</v>
      </c>
      <c r="AM312" s="90">
        <v>5969.88</v>
      </c>
      <c r="AN312" s="90">
        <v>0.0</v>
      </c>
      <c r="AO312" s="90">
        <v>0.0</v>
      </c>
      <c r="AP312" s="90">
        <v>0.0</v>
      </c>
      <c r="AQ312" s="89">
        <v>0.15</v>
      </c>
      <c r="AR312" s="89">
        <v>0.15</v>
      </c>
    </row>
    <row r="313" ht="15.75" customHeight="1">
      <c r="A313" s="57" t="s">
        <v>37</v>
      </c>
      <c r="B313" s="80" t="s">
        <v>1211</v>
      </c>
      <c r="C313" s="20" t="s">
        <v>1212</v>
      </c>
      <c r="D313" s="81" t="s">
        <v>18</v>
      </c>
      <c r="E313" s="22" t="s">
        <v>19</v>
      </c>
      <c r="F313" s="81" t="s">
        <v>55</v>
      </c>
      <c r="G313" s="81" t="str">
        <f t="shared" si="1"/>
        <v>Augusto</v>
      </c>
      <c r="H313" s="82" t="s">
        <v>214</v>
      </c>
      <c r="I313" s="82" t="s">
        <v>24</v>
      </c>
      <c r="J313" s="81" t="str">
        <f t="shared" si="2"/>
        <v>Não</v>
      </c>
      <c r="K313" s="83">
        <v>44946.0</v>
      </c>
      <c r="L313" s="22"/>
      <c r="M313" s="22" t="s">
        <v>77</v>
      </c>
      <c r="N313" s="84">
        <v>0.015</v>
      </c>
      <c r="O313" s="81" t="s">
        <v>86</v>
      </c>
      <c r="P313" s="85">
        <v>0.1</v>
      </c>
      <c r="Q313" s="127"/>
      <c r="R313" s="127"/>
      <c r="S313" s="127"/>
      <c r="T313" s="22" t="s">
        <v>215</v>
      </c>
      <c r="U313" s="86" t="s">
        <v>1213</v>
      </c>
      <c r="V313" s="9" t="s">
        <v>19</v>
      </c>
      <c r="W313" s="87" t="str">
        <f t="shared" si="3"/>
        <v>Ativo</v>
      </c>
      <c r="X313" s="22"/>
      <c r="Y313" s="88" t="s">
        <v>220</v>
      </c>
      <c r="Z313" s="90"/>
      <c r="AA313" s="90"/>
      <c r="AB313" s="90"/>
      <c r="AC313" s="90"/>
      <c r="AD313" s="90">
        <v>108265.42</v>
      </c>
      <c r="AE313" s="90">
        <v>124741.99</v>
      </c>
      <c r="AF313" s="90">
        <v>140217.14</v>
      </c>
      <c r="AG313" s="90">
        <v>144114.28</v>
      </c>
      <c r="AH313" s="90">
        <v>148461.24</v>
      </c>
      <c r="AI313" s="90">
        <v>153522.02</v>
      </c>
      <c r="AJ313" s="90">
        <v>157547.3</v>
      </c>
      <c r="AK313" s="90">
        <v>166402.01</v>
      </c>
      <c r="AL313" s="90">
        <v>168811.3</v>
      </c>
      <c r="AM313" s="90">
        <v>164502.06</v>
      </c>
      <c r="AN313" s="90">
        <v>203285.42</v>
      </c>
      <c r="AO313" s="90">
        <v>206882.78</v>
      </c>
      <c r="AP313" s="90">
        <v>204753.59</v>
      </c>
      <c r="AQ313" s="89">
        <v>201508.77</v>
      </c>
      <c r="AR313" s="89">
        <v>204538.43</v>
      </c>
    </row>
    <row r="314" ht="15.75" customHeight="1">
      <c r="A314" s="57" t="s">
        <v>37</v>
      </c>
      <c r="B314" s="97" t="s">
        <v>1214</v>
      </c>
      <c r="C314" s="20" t="s">
        <v>1215</v>
      </c>
      <c r="D314" s="81" t="s">
        <v>18</v>
      </c>
      <c r="E314" s="22" t="s">
        <v>29</v>
      </c>
      <c r="F314" s="81" t="s">
        <v>92</v>
      </c>
      <c r="G314" s="81" t="str">
        <f t="shared" si="1"/>
        <v>Augusto</v>
      </c>
      <c r="H314" s="82" t="s">
        <v>239</v>
      </c>
      <c r="I314" s="82" t="s">
        <v>272</v>
      </c>
      <c r="J314" s="81" t="str">
        <f t="shared" si="2"/>
        <v>Não</v>
      </c>
      <c r="K314" s="83">
        <v>45020.0</v>
      </c>
      <c r="L314" s="22"/>
      <c r="M314" s="22" t="s">
        <v>50</v>
      </c>
      <c r="N314" s="84">
        <v>0.012</v>
      </c>
      <c r="O314" s="81" t="s">
        <v>24</v>
      </c>
      <c r="P314" s="85">
        <v>0.0</v>
      </c>
      <c r="Q314" s="127"/>
      <c r="R314" s="127"/>
      <c r="S314" s="170" t="s">
        <v>1216</v>
      </c>
      <c r="T314" s="22" t="s">
        <v>215</v>
      </c>
      <c r="U314" s="86" t="s">
        <v>1217</v>
      </c>
      <c r="V314" s="9" t="s">
        <v>29</v>
      </c>
      <c r="W314" s="87" t="str">
        <f t="shared" si="3"/>
        <v>Ativo</v>
      </c>
      <c r="X314" s="22"/>
      <c r="Y314" s="88" t="s">
        <v>220</v>
      </c>
      <c r="Z314" s="90"/>
      <c r="AA314" s="90"/>
      <c r="AB314" s="90"/>
      <c r="AC314" s="90"/>
      <c r="AD314" s="90"/>
      <c r="AE314" s="90"/>
      <c r="AF314" s="90">
        <v>4290.59</v>
      </c>
      <c r="AG314" s="90">
        <v>4346.31</v>
      </c>
      <c r="AH314" s="90">
        <v>4384.53</v>
      </c>
      <c r="AI314" s="90">
        <v>4422.04</v>
      </c>
      <c r="AJ314" s="90">
        <v>4473.34</v>
      </c>
      <c r="AK314" s="90">
        <v>5.55</v>
      </c>
      <c r="AL314" s="90">
        <v>5.55</v>
      </c>
      <c r="AM314" s="90">
        <v>5.55</v>
      </c>
      <c r="AN314" s="90">
        <v>5.55</v>
      </c>
      <c r="AO314" s="90">
        <v>5.55</v>
      </c>
      <c r="AP314" s="90">
        <v>5.55</v>
      </c>
      <c r="AQ314" s="89">
        <v>5.55</v>
      </c>
      <c r="AR314" s="89">
        <v>5.55</v>
      </c>
    </row>
    <row r="315" ht="15.75" customHeight="1">
      <c r="A315" s="57" t="s">
        <v>37</v>
      </c>
      <c r="B315" s="80" t="s">
        <v>1218</v>
      </c>
      <c r="C315" s="20" t="s">
        <v>1219</v>
      </c>
      <c r="D315" s="9" t="s">
        <v>18</v>
      </c>
      <c r="E315" s="22" t="s">
        <v>29</v>
      </c>
      <c r="F315" s="81" t="s">
        <v>181</v>
      </c>
      <c r="G315" s="81" t="str">
        <f t="shared" si="1"/>
        <v>Bruno</v>
      </c>
      <c r="H315" s="82" t="s">
        <v>214</v>
      </c>
      <c r="I315" s="82" t="s">
        <v>24</v>
      </c>
      <c r="J315" s="81" t="str">
        <f t="shared" si="2"/>
        <v>Não</v>
      </c>
      <c r="K315" s="83">
        <v>44998.0</v>
      </c>
      <c r="L315" s="22"/>
      <c r="M315" s="22" t="s">
        <v>46</v>
      </c>
      <c r="N315" s="84">
        <v>0.02</v>
      </c>
      <c r="O315" s="81" t="s">
        <v>86</v>
      </c>
      <c r="P315" s="85">
        <v>0.2</v>
      </c>
      <c r="Q315" s="127"/>
      <c r="R315" s="127"/>
      <c r="S315" s="127"/>
      <c r="T315" s="22" t="s">
        <v>215</v>
      </c>
      <c r="U315" s="86" t="s">
        <v>1220</v>
      </c>
      <c r="V315" s="9" t="s">
        <v>29</v>
      </c>
      <c r="W315" s="87" t="str">
        <f t="shared" si="3"/>
        <v>Ativo</v>
      </c>
      <c r="X315" s="22"/>
      <c r="Y315" s="88" t="s">
        <v>1221</v>
      </c>
      <c r="Z315" s="90"/>
      <c r="AA315" s="90"/>
      <c r="AB315" s="90"/>
      <c r="AC315" s="90"/>
      <c r="AD315" s="90">
        <v>0.0</v>
      </c>
      <c r="AE315" s="90">
        <v>0.0</v>
      </c>
      <c r="AF315" s="90">
        <v>155653.14</v>
      </c>
      <c r="AG315" s="90">
        <v>793813.54</v>
      </c>
      <c r="AH315" s="90">
        <v>804596.25</v>
      </c>
      <c r="AI315" s="90">
        <v>870034.71</v>
      </c>
      <c r="AJ315" s="90">
        <v>888211.88</v>
      </c>
      <c r="AK315" s="90">
        <v>866431.26</v>
      </c>
      <c r="AL315" s="90">
        <v>866906.14</v>
      </c>
      <c r="AM315" s="90">
        <v>856971.53</v>
      </c>
      <c r="AN315" s="90">
        <v>884834.02</v>
      </c>
      <c r="AO315" s="90">
        <v>907780.95</v>
      </c>
      <c r="AP315" s="90">
        <v>885576.29</v>
      </c>
      <c r="AQ315" s="89">
        <v>894205.06</v>
      </c>
      <c r="AR315" s="89">
        <v>904444.35</v>
      </c>
    </row>
    <row r="316" ht="15.75" customHeight="1">
      <c r="A316" s="6" t="s">
        <v>37</v>
      </c>
      <c r="B316" s="64" t="s">
        <v>1222</v>
      </c>
      <c r="C316" s="62" t="s">
        <v>1223</v>
      </c>
      <c r="D316" s="9" t="s">
        <v>18</v>
      </c>
      <c r="E316" s="86" t="s">
        <v>29</v>
      </c>
      <c r="F316" s="9" t="s">
        <v>919</v>
      </c>
      <c r="G316" s="81" t="str">
        <f t="shared" si="1"/>
        <v>Augusto</v>
      </c>
      <c r="H316" s="87" t="s">
        <v>214</v>
      </c>
      <c r="I316" s="87" t="s">
        <v>24</v>
      </c>
      <c r="J316" s="81" t="str">
        <f t="shared" si="2"/>
        <v>Não</v>
      </c>
      <c r="K316" s="93">
        <v>45362.0</v>
      </c>
      <c r="L316" s="22"/>
      <c r="M316" s="86" t="s">
        <v>46</v>
      </c>
      <c r="N316" s="94">
        <v>0.02</v>
      </c>
      <c r="O316" s="9" t="s">
        <v>86</v>
      </c>
      <c r="P316" s="95">
        <v>0.2</v>
      </c>
      <c r="Q316" s="127"/>
      <c r="R316" s="127"/>
      <c r="S316" s="127"/>
      <c r="T316" s="86" t="s">
        <v>215</v>
      </c>
      <c r="U316" s="63" t="s">
        <v>1224</v>
      </c>
      <c r="V316" s="9" t="s">
        <v>298</v>
      </c>
      <c r="W316" s="87" t="str">
        <f t="shared" si="3"/>
        <v>Ativo</v>
      </c>
      <c r="X316" s="22"/>
      <c r="Y316" s="88" t="s">
        <v>1221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/>
      <c r="AR316" s="89">
        <v>302703.59</v>
      </c>
    </row>
    <row r="317" ht="15.75" customHeight="1">
      <c r="A317" s="57" t="s">
        <v>37</v>
      </c>
      <c r="B317" s="118" t="s">
        <v>1225</v>
      </c>
      <c r="C317" s="119" t="s">
        <v>1226</v>
      </c>
      <c r="D317" s="81" t="s">
        <v>18</v>
      </c>
      <c r="E317" s="22" t="s">
        <v>62</v>
      </c>
      <c r="F317" s="81" t="s">
        <v>74</v>
      </c>
      <c r="G317" s="81" t="str">
        <f t="shared" si="1"/>
        <v>Augusto</v>
      </c>
      <c r="H317" s="87" t="s">
        <v>214</v>
      </c>
      <c r="I317" s="87" t="s">
        <v>24</v>
      </c>
      <c r="J317" s="81" t="str">
        <f t="shared" si="2"/>
        <v>Não</v>
      </c>
      <c r="K317" s="83">
        <v>45230.0</v>
      </c>
      <c r="L317" s="22"/>
      <c r="M317" s="22" t="s">
        <v>85</v>
      </c>
      <c r="N317" s="84">
        <v>0.012</v>
      </c>
      <c r="O317" s="81" t="s">
        <v>86</v>
      </c>
      <c r="P317" s="85">
        <v>0.1</v>
      </c>
      <c r="Q317" s="127"/>
      <c r="R317" s="127"/>
      <c r="S317" s="127"/>
      <c r="T317" s="22" t="s">
        <v>215</v>
      </c>
      <c r="U317" s="86" t="s">
        <v>1227</v>
      </c>
      <c r="V317" s="9" t="s">
        <v>269</v>
      </c>
      <c r="W317" s="87" t="str">
        <f t="shared" si="3"/>
        <v>Ativo</v>
      </c>
      <c r="X317" s="22"/>
      <c r="Y317" s="88" t="s">
        <v>144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>
        <v>0.0</v>
      </c>
      <c r="AN317" s="90">
        <v>0.0</v>
      </c>
      <c r="AO317" s="90">
        <v>0.0</v>
      </c>
      <c r="AP317" s="90">
        <v>100558.71</v>
      </c>
      <c r="AQ317" s="89">
        <v>101436.11</v>
      </c>
      <c r="AR317" s="89">
        <v>102329.32</v>
      </c>
    </row>
    <row r="318" ht="15.75" customHeight="1">
      <c r="A318" s="57" t="s">
        <v>37</v>
      </c>
      <c r="B318" s="181" t="s">
        <v>1228</v>
      </c>
      <c r="C318" s="182" t="s">
        <v>1229</v>
      </c>
      <c r="D318" s="81" t="s">
        <v>18</v>
      </c>
      <c r="E318" s="22" t="s">
        <v>19</v>
      </c>
      <c r="F318" s="81" t="s">
        <v>20</v>
      </c>
      <c r="G318" s="81" t="str">
        <f t="shared" si="1"/>
        <v>Augusto</v>
      </c>
      <c r="H318" s="82" t="s">
        <v>239</v>
      </c>
      <c r="I318" s="82" t="s">
        <v>253</v>
      </c>
      <c r="J318" s="81" t="str">
        <f t="shared" si="2"/>
        <v>Não</v>
      </c>
      <c r="K318" s="83">
        <v>45166.0</v>
      </c>
      <c r="L318" s="98"/>
      <c r="M318" s="22" t="s">
        <v>50</v>
      </c>
      <c r="N318" s="84">
        <v>0.012</v>
      </c>
      <c r="O318" s="81" t="s">
        <v>24</v>
      </c>
      <c r="P318" s="85">
        <v>0.0</v>
      </c>
      <c r="Q318" s="127"/>
      <c r="R318" s="127"/>
      <c r="S318" s="127"/>
      <c r="T318" s="22" t="s">
        <v>215</v>
      </c>
      <c r="U318" s="86" t="s">
        <v>1230</v>
      </c>
      <c r="V318" s="9" t="s">
        <v>19</v>
      </c>
      <c r="W318" s="87" t="str">
        <f t="shared" si="3"/>
        <v>Ativo</v>
      </c>
      <c r="X318" s="22"/>
      <c r="Y318" s="88" t="s">
        <v>220</v>
      </c>
      <c r="Z318" s="90"/>
      <c r="AA318" s="90"/>
      <c r="AB318" s="90"/>
      <c r="AC318" s="90"/>
      <c r="AD318" s="90"/>
      <c r="AE318" s="90"/>
      <c r="AF318" s="90"/>
      <c r="AG318" s="90">
        <v>0.0</v>
      </c>
      <c r="AH318" s="90">
        <v>0.0</v>
      </c>
      <c r="AI318" s="90">
        <v>0.0</v>
      </c>
      <c r="AJ318" s="90">
        <v>0.0</v>
      </c>
      <c r="AK318" s="90">
        <v>0.0</v>
      </c>
      <c r="AL318" s="90">
        <v>0.0</v>
      </c>
      <c r="AM318" s="90">
        <v>0.0</v>
      </c>
      <c r="AN318" s="90">
        <v>0.0</v>
      </c>
      <c r="AO318" s="90">
        <v>0.0</v>
      </c>
      <c r="AP318" s="90">
        <v>0.0</v>
      </c>
      <c r="AQ318" s="89">
        <v>0.0</v>
      </c>
      <c r="AR318" s="89">
        <v>0.0</v>
      </c>
    </row>
    <row r="319" ht="15.75" customHeight="1">
      <c r="A319" s="57" t="s">
        <v>37</v>
      </c>
      <c r="B319" s="80" t="s">
        <v>1231</v>
      </c>
      <c r="C319" s="20" t="s">
        <v>1232</v>
      </c>
      <c r="D319" s="81" t="s">
        <v>18</v>
      </c>
      <c r="E319" s="22" t="s">
        <v>29</v>
      </c>
      <c r="F319" s="81" t="s">
        <v>234</v>
      </c>
      <c r="G319" s="81" t="str">
        <f t="shared" si="1"/>
        <v>Bruno</v>
      </c>
      <c r="H319" s="82" t="s">
        <v>214</v>
      </c>
      <c r="I319" s="82" t="s">
        <v>24</v>
      </c>
      <c r="J319" s="81" t="str">
        <f t="shared" si="2"/>
        <v>Não</v>
      </c>
      <c r="K319" s="83">
        <v>45254.0</v>
      </c>
      <c r="L319" s="98"/>
      <c r="M319" s="22" t="s">
        <v>85</v>
      </c>
      <c r="N319" s="84">
        <v>0.012</v>
      </c>
      <c r="O319" s="81" t="s">
        <v>24</v>
      </c>
      <c r="P319" s="85">
        <v>0.1</v>
      </c>
      <c r="Q319" s="127"/>
      <c r="R319" s="127"/>
      <c r="S319" s="127"/>
      <c r="T319" s="22" t="s">
        <v>215</v>
      </c>
      <c r="U319" s="86" t="s">
        <v>1233</v>
      </c>
      <c r="V319" s="9" t="s">
        <v>29</v>
      </c>
      <c r="W319" s="87" t="str">
        <f t="shared" si="3"/>
        <v>Ativo</v>
      </c>
      <c r="X319" s="22"/>
      <c r="Y319" s="88" t="s">
        <v>220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>
        <v>630538.56</v>
      </c>
      <c r="AO319" s="90">
        <v>639097.07</v>
      </c>
      <c r="AP319" s="90">
        <v>1001615.77</v>
      </c>
      <c r="AQ319" s="89">
        <v>1010202.22</v>
      </c>
      <c r="AR319" s="89">
        <v>1426979.35</v>
      </c>
    </row>
    <row r="320" ht="15.75" customHeight="1">
      <c r="A320" s="57" t="s">
        <v>37</v>
      </c>
      <c r="B320" s="80" t="s">
        <v>1231</v>
      </c>
      <c r="C320" s="183" t="s">
        <v>1234</v>
      </c>
      <c r="D320" s="81" t="s">
        <v>18</v>
      </c>
      <c r="E320" s="22" t="s">
        <v>29</v>
      </c>
      <c r="F320" s="81" t="s">
        <v>234</v>
      </c>
      <c r="G320" s="81" t="str">
        <f t="shared" si="1"/>
        <v>Bruno</v>
      </c>
      <c r="H320" s="87" t="s">
        <v>214</v>
      </c>
      <c r="I320" s="82" t="s">
        <v>24</v>
      </c>
      <c r="J320" s="81" t="str">
        <f t="shared" si="2"/>
        <v>Não</v>
      </c>
      <c r="K320" s="83">
        <v>45255.0</v>
      </c>
      <c r="L320" s="98"/>
      <c r="M320" s="22" t="s">
        <v>85</v>
      </c>
      <c r="N320" s="84">
        <v>0.012</v>
      </c>
      <c r="O320" s="81" t="s">
        <v>24</v>
      </c>
      <c r="P320" s="85">
        <v>0.1</v>
      </c>
      <c r="Q320" s="127"/>
      <c r="R320" s="127"/>
      <c r="S320" s="127"/>
      <c r="T320" s="22" t="s">
        <v>215</v>
      </c>
      <c r="U320" s="86" t="s">
        <v>1235</v>
      </c>
      <c r="V320" s="9" t="s">
        <v>29</v>
      </c>
      <c r="W320" s="87" t="str">
        <f t="shared" si="3"/>
        <v>Ativo</v>
      </c>
      <c r="X320" s="22"/>
      <c r="Y320" s="88" t="s">
        <v>220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89">
        <v>765438.48</v>
      </c>
      <c r="AR320" s="89">
        <v>773226.21</v>
      </c>
    </row>
    <row r="321" ht="15.75" customHeight="1">
      <c r="A321" s="57" t="s">
        <v>37</v>
      </c>
      <c r="B321" s="97" t="s">
        <v>1236</v>
      </c>
      <c r="C321" s="20" t="s">
        <v>1237</v>
      </c>
      <c r="D321" s="81" t="s">
        <v>18</v>
      </c>
      <c r="E321" s="22" t="s">
        <v>29</v>
      </c>
      <c r="F321" s="22" t="s">
        <v>79</v>
      </c>
      <c r="G321" s="81" t="str">
        <f t="shared" si="1"/>
        <v>Augusto</v>
      </c>
      <c r="H321" s="82" t="s">
        <v>214</v>
      </c>
      <c r="I321" s="82" t="s">
        <v>24</v>
      </c>
      <c r="J321" s="81" t="str">
        <f t="shared" si="2"/>
        <v>Não</v>
      </c>
      <c r="K321" s="98">
        <v>44994.0</v>
      </c>
      <c r="L321" s="22"/>
      <c r="M321" s="22" t="s">
        <v>50</v>
      </c>
      <c r="N321" s="84">
        <v>0.012</v>
      </c>
      <c r="O321" s="81" t="s">
        <v>24</v>
      </c>
      <c r="P321" s="85">
        <v>0.0</v>
      </c>
      <c r="Q321" s="24"/>
      <c r="R321" s="24"/>
      <c r="S321" s="24"/>
      <c r="T321" s="22" t="s">
        <v>215</v>
      </c>
      <c r="U321" s="86" t="s">
        <v>1238</v>
      </c>
      <c r="V321" s="86" t="s">
        <v>306</v>
      </c>
      <c r="W321" s="87" t="str">
        <f t="shared" si="3"/>
        <v>Ativo</v>
      </c>
      <c r="X321" s="22"/>
      <c r="Y321" s="86" t="s">
        <v>220</v>
      </c>
      <c r="Z321" s="22"/>
      <c r="AA321" s="22"/>
      <c r="AB321" s="22"/>
      <c r="AC321" s="22"/>
      <c r="AD321" s="22"/>
      <c r="AE321" s="22"/>
      <c r="AF321" s="90">
        <v>215098.7</v>
      </c>
      <c r="AG321" s="90">
        <v>216876.15</v>
      </c>
      <c r="AH321" s="90">
        <v>299873.01</v>
      </c>
      <c r="AI321" s="90">
        <v>302577.74</v>
      </c>
      <c r="AJ321" s="90">
        <v>304671.28</v>
      </c>
      <c r="AK321" s="90">
        <v>307519.42</v>
      </c>
      <c r="AL321" s="90">
        <v>309326.29</v>
      </c>
      <c r="AM321" s="90">
        <v>312072.35</v>
      </c>
      <c r="AN321" s="90">
        <v>314391.69</v>
      </c>
      <c r="AO321" s="90">
        <v>316725.61</v>
      </c>
      <c r="AP321" s="90">
        <v>309359.8</v>
      </c>
      <c r="AQ321" s="89">
        <v>310418.82</v>
      </c>
      <c r="AR321" s="89">
        <v>313290.9</v>
      </c>
    </row>
    <row r="322" ht="15.75" customHeight="1">
      <c r="A322" s="57" t="s">
        <v>37</v>
      </c>
      <c r="B322" s="91" t="s">
        <v>1239</v>
      </c>
      <c r="C322" s="20" t="s">
        <v>1240</v>
      </c>
      <c r="D322" s="81" t="s">
        <v>67</v>
      </c>
      <c r="E322" s="22" t="s">
        <v>29</v>
      </c>
      <c r="F322" s="81" t="s">
        <v>688</v>
      </c>
      <c r="G322" s="81" t="str">
        <f t="shared" si="1"/>
        <v>Augusto</v>
      </c>
      <c r="H322" s="82" t="s">
        <v>214</v>
      </c>
      <c r="I322" s="82" t="s">
        <v>24</v>
      </c>
      <c r="J322" s="81" t="str">
        <f t="shared" si="2"/>
        <v>Sim</v>
      </c>
      <c r="K322" s="83">
        <v>44928.0</v>
      </c>
      <c r="L322" s="22"/>
      <c r="M322" s="22" t="s">
        <v>85</v>
      </c>
      <c r="N322" s="84">
        <v>0.012</v>
      </c>
      <c r="O322" s="81" t="s">
        <v>24</v>
      </c>
      <c r="P322" s="85">
        <v>0.0</v>
      </c>
      <c r="Q322" s="46" t="s">
        <v>1241</v>
      </c>
      <c r="R322" s="127"/>
      <c r="S322" s="127"/>
      <c r="T322" s="22" t="s">
        <v>215</v>
      </c>
      <c r="U322" s="86" t="s">
        <v>1242</v>
      </c>
      <c r="V322" s="9" t="s">
        <v>29</v>
      </c>
      <c r="W322" s="87" t="str">
        <f t="shared" si="3"/>
        <v>Ativo</v>
      </c>
      <c r="X322" s="22"/>
      <c r="Y322" s="88" t="s">
        <v>220</v>
      </c>
      <c r="Z322" s="90"/>
      <c r="AA322" s="90"/>
      <c r="AB322" s="90"/>
      <c r="AC322" s="90">
        <v>358813.41</v>
      </c>
      <c r="AD322" s="90">
        <v>377876.36</v>
      </c>
      <c r="AE322" s="90">
        <v>392773.39</v>
      </c>
      <c r="AF322" s="90">
        <v>397012.49</v>
      </c>
      <c r="AG322" s="90">
        <v>651770.08</v>
      </c>
      <c r="AH322" s="90">
        <v>631261.12</v>
      </c>
      <c r="AI322" s="90">
        <v>670333.7</v>
      </c>
      <c r="AJ322" s="90">
        <v>655818.74</v>
      </c>
      <c r="AK322" s="90">
        <v>662208.82</v>
      </c>
      <c r="AL322" s="90">
        <v>667585.98</v>
      </c>
      <c r="AM322" s="90">
        <v>670425.23</v>
      </c>
      <c r="AN322" s="90">
        <v>679113.46</v>
      </c>
      <c r="AO322" s="90">
        <v>666577.12</v>
      </c>
      <c r="AP322" s="90">
        <v>668120.67</v>
      </c>
      <c r="AQ322" s="89">
        <v>0.0</v>
      </c>
      <c r="AR322" s="89">
        <v>0.0</v>
      </c>
    </row>
    <row r="323" ht="15.75" customHeight="1">
      <c r="A323" s="57" t="s">
        <v>37</v>
      </c>
      <c r="B323" s="80" t="s">
        <v>1243</v>
      </c>
      <c r="C323" s="20" t="s">
        <v>1244</v>
      </c>
      <c r="D323" s="81" t="s">
        <v>18</v>
      </c>
      <c r="E323" s="22" t="s">
        <v>29</v>
      </c>
      <c r="F323" s="81" t="s">
        <v>76</v>
      </c>
      <c r="G323" s="81" t="str">
        <f t="shared" si="1"/>
        <v>Bruno</v>
      </c>
      <c r="H323" s="82" t="s">
        <v>214</v>
      </c>
      <c r="I323" s="82" t="s">
        <v>24</v>
      </c>
      <c r="J323" s="81" t="str">
        <f t="shared" si="2"/>
        <v>Não</v>
      </c>
      <c r="K323" s="83">
        <v>45040.0</v>
      </c>
      <c r="L323" s="22"/>
      <c r="M323" s="22" t="s">
        <v>50</v>
      </c>
      <c r="N323" s="84">
        <v>0.01</v>
      </c>
      <c r="O323" s="81" t="s">
        <v>24</v>
      </c>
      <c r="P323" s="85">
        <v>0.0</v>
      </c>
      <c r="Q323" s="127"/>
      <c r="R323" s="127"/>
      <c r="S323" s="127"/>
      <c r="T323" s="22" t="s">
        <v>215</v>
      </c>
      <c r="U323" s="86" t="s">
        <v>1245</v>
      </c>
      <c r="V323" s="9" t="s">
        <v>29</v>
      </c>
      <c r="W323" s="87" t="str">
        <f t="shared" si="3"/>
        <v>Ativo</v>
      </c>
      <c r="X323" s="22"/>
      <c r="Y323" s="88" t="s">
        <v>144</v>
      </c>
      <c r="Z323" s="90"/>
      <c r="AA323" s="90"/>
      <c r="AB323" s="90"/>
      <c r="AC323" s="90"/>
      <c r="AD323" s="90"/>
      <c r="AE323" s="90"/>
      <c r="AF323" s="90"/>
      <c r="AG323" s="90">
        <v>397508.34</v>
      </c>
      <c r="AH323" s="90">
        <v>714697.76</v>
      </c>
      <c r="AI323" s="90">
        <v>732005.28</v>
      </c>
      <c r="AJ323" s="90">
        <v>770449.99</v>
      </c>
      <c r="AK323" s="90">
        <v>1085256.77</v>
      </c>
      <c r="AL323" s="90">
        <v>1152688.1</v>
      </c>
      <c r="AM323" s="90">
        <v>1163013.64</v>
      </c>
      <c r="AN323" s="90">
        <v>1170919.64</v>
      </c>
      <c r="AO323" s="90">
        <v>1200138.58</v>
      </c>
      <c r="AP323" s="90">
        <v>1221032.6</v>
      </c>
      <c r="AQ323" s="89">
        <v>1230255.33</v>
      </c>
      <c r="AR323" s="89">
        <v>1346659.3</v>
      </c>
    </row>
    <row r="324" ht="15.75" customHeight="1">
      <c r="A324" s="57" t="s">
        <v>37</v>
      </c>
      <c r="B324" s="80" t="s">
        <v>1246</v>
      </c>
      <c r="C324" s="20" t="s">
        <v>1247</v>
      </c>
      <c r="D324" s="81" t="s">
        <v>67</v>
      </c>
      <c r="E324" s="22" t="s">
        <v>29</v>
      </c>
      <c r="F324" s="81" t="s">
        <v>30</v>
      </c>
      <c r="G324" s="81" t="str">
        <f t="shared" si="1"/>
        <v>Augusto</v>
      </c>
      <c r="H324" s="82" t="s">
        <v>214</v>
      </c>
      <c r="I324" s="82" t="s">
        <v>24</v>
      </c>
      <c r="J324" s="81" t="str">
        <f t="shared" si="2"/>
        <v>Sim</v>
      </c>
      <c r="K324" s="83">
        <v>45166.0</v>
      </c>
      <c r="L324" s="22"/>
      <c r="M324" s="22" t="s">
        <v>77</v>
      </c>
      <c r="N324" s="84">
        <v>0.016</v>
      </c>
      <c r="O324" s="81" t="s">
        <v>86</v>
      </c>
      <c r="P324" s="85">
        <v>0.2</v>
      </c>
      <c r="Q324" s="184" t="s">
        <v>1248</v>
      </c>
      <c r="R324" s="127"/>
      <c r="S324" s="127"/>
      <c r="T324" s="22" t="s">
        <v>215</v>
      </c>
      <c r="U324" s="86" t="s">
        <v>1249</v>
      </c>
      <c r="V324" s="9" t="s">
        <v>29</v>
      </c>
      <c r="W324" s="87" t="str">
        <f t="shared" si="3"/>
        <v>Ativo</v>
      </c>
      <c r="X324" s="22"/>
      <c r="Y324" s="88" t="s">
        <v>144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>
        <v>71148.86</v>
      </c>
      <c r="AL324" s="90">
        <v>71552.49</v>
      </c>
      <c r="AM324" s="90">
        <v>71993.83</v>
      </c>
      <c r="AN324" s="90">
        <v>72378.33</v>
      </c>
      <c r="AO324" s="90">
        <v>72798.95</v>
      </c>
      <c r="AP324" s="90">
        <v>73289.24</v>
      </c>
      <c r="AQ324" s="89">
        <v>73727.41</v>
      </c>
      <c r="AR324" s="89">
        <v>74163.19</v>
      </c>
    </row>
    <row r="325" ht="15.75" customHeight="1">
      <c r="A325" s="57" t="s">
        <v>37</v>
      </c>
      <c r="B325" s="80" t="s">
        <v>1250</v>
      </c>
      <c r="C325" s="20" t="s">
        <v>1251</v>
      </c>
      <c r="D325" s="81" t="s">
        <v>18</v>
      </c>
      <c r="E325" s="22" t="s">
        <v>29</v>
      </c>
      <c r="F325" s="81" t="s">
        <v>92</v>
      </c>
      <c r="G325" s="81" t="str">
        <f t="shared" si="1"/>
        <v>Augusto</v>
      </c>
      <c r="H325" s="87" t="s">
        <v>214</v>
      </c>
      <c r="I325" s="87" t="s">
        <v>24</v>
      </c>
      <c r="J325" s="81" t="str">
        <f t="shared" si="2"/>
        <v>Não</v>
      </c>
      <c r="K325" s="83">
        <v>45267.0</v>
      </c>
      <c r="L325" s="22"/>
      <c r="M325" s="28" t="s">
        <v>223</v>
      </c>
      <c r="N325" s="58">
        <v>0.0</v>
      </c>
      <c r="O325" s="41" t="s">
        <v>24</v>
      </c>
      <c r="P325" s="59">
        <v>0.0</v>
      </c>
      <c r="Q325" s="127"/>
      <c r="R325" s="127"/>
      <c r="S325" s="127"/>
      <c r="T325" s="22" t="s">
        <v>296</v>
      </c>
      <c r="U325" s="86" t="s">
        <v>1252</v>
      </c>
      <c r="V325" s="9" t="s">
        <v>29</v>
      </c>
      <c r="W325" s="87" t="str">
        <f t="shared" si="3"/>
        <v>Ativo</v>
      </c>
      <c r="X325" s="22"/>
      <c r="Y325" s="88" t="s">
        <v>220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>
        <v>0.0</v>
      </c>
      <c r="AP325" s="90">
        <v>80064.81</v>
      </c>
      <c r="AQ325" s="89">
        <v>80563.06</v>
      </c>
      <c r="AR325" s="89">
        <v>81039.79</v>
      </c>
    </row>
    <row r="326" ht="15.75" customHeight="1">
      <c r="A326" s="57" t="s">
        <v>37</v>
      </c>
      <c r="B326" s="80" t="s">
        <v>1253</v>
      </c>
      <c r="C326" s="20" t="s">
        <v>1254</v>
      </c>
      <c r="D326" s="81" t="s">
        <v>67</v>
      </c>
      <c r="E326" s="22" t="s">
        <v>29</v>
      </c>
      <c r="F326" s="81" t="s">
        <v>30</v>
      </c>
      <c r="G326" s="81" t="str">
        <f t="shared" si="1"/>
        <v>Bruno</v>
      </c>
      <c r="H326" s="82" t="s">
        <v>214</v>
      </c>
      <c r="I326" s="82" t="s">
        <v>24</v>
      </c>
      <c r="J326" s="81" t="str">
        <f t="shared" si="2"/>
        <v>Não</v>
      </c>
      <c r="K326" s="83">
        <v>45163.0</v>
      </c>
      <c r="L326" s="98"/>
      <c r="M326" s="22" t="s">
        <v>50</v>
      </c>
      <c r="N326" s="84">
        <v>0.01</v>
      </c>
      <c r="O326" s="81" t="s">
        <v>24</v>
      </c>
      <c r="P326" s="85">
        <v>0.0</v>
      </c>
      <c r="Q326" s="46"/>
      <c r="R326" s="46"/>
      <c r="S326" s="46"/>
      <c r="T326" s="22" t="s">
        <v>215</v>
      </c>
      <c r="U326" s="86" t="s">
        <v>1252</v>
      </c>
      <c r="V326" s="9" t="s">
        <v>29</v>
      </c>
      <c r="W326" s="87" t="str">
        <f t="shared" si="3"/>
        <v>Ativo</v>
      </c>
      <c r="X326" s="22"/>
      <c r="Y326" s="88" t="s">
        <v>144</v>
      </c>
      <c r="Z326" s="90"/>
      <c r="AA326" s="90"/>
      <c r="AB326" s="90"/>
      <c r="AC326" s="90"/>
      <c r="AD326" s="90"/>
      <c r="AE326" s="90"/>
      <c r="AF326" s="90"/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770341.47</v>
      </c>
      <c r="AM326" s="90">
        <v>774767.0</v>
      </c>
      <c r="AN326" s="90">
        <v>780858.65</v>
      </c>
      <c r="AO326" s="90">
        <v>786142.8</v>
      </c>
      <c r="AP326" s="90">
        <v>791149.87</v>
      </c>
      <c r="AQ326" s="89">
        <v>796697.82</v>
      </c>
      <c r="AR326" s="89">
        <v>992536.72</v>
      </c>
    </row>
    <row r="327" ht="15.75" customHeight="1">
      <c r="A327" s="57" t="s">
        <v>37</v>
      </c>
      <c r="B327" s="80" t="s">
        <v>1255</v>
      </c>
      <c r="C327" s="20" t="s">
        <v>1256</v>
      </c>
      <c r="D327" s="81" t="s">
        <v>18</v>
      </c>
      <c r="E327" s="22" t="s">
        <v>298</v>
      </c>
      <c r="F327" s="22" t="s">
        <v>597</v>
      </c>
      <c r="G327" s="81" t="str">
        <f t="shared" si="1"/>
        <v>Bruno</v>
      </c>
      <c r="H327" s="82" t="s">
        <v>214</v>
      </c>
      <c r="I327" s="82" t="s">
        <v>24</v>
      </c>
      <c r="J327" s="81" t="str">
        <f t="shared" si="2"/>
        <v>Não</v>
      </c>
      <c r="K327" s="98">
        <v>44973.0</v>
      </c>
      <c r="L327" s="57"/>
      <c r="M327" s="22" t="s">
        <v>77</v>
      </c>
      <c r="N327" s="185">
        <v>0.015</v>
      </c>
      <c r="O327" s="22" t="s">
        <v>86</v>
      </c>
      <c r="P327" s="85">
        <v>0.1</v>
      </c>
      <c r="Q327" s="102"/>
      <c r="R327" s="102"/>
      <c r="S327" s="102"/>
      <c r="T327" s="22" t="s">
        <v>215</v>
      </c>
      <c r="U327" s="92" t="s">
        <v>1257</v>
      </c>
      <c r="V327" s="86" t="s">
        <v>1258</v>
      </c>
      <c r="W327" s="87" t="str">
        <f t="shared" si="3"/>
        <v>Ativo</v>
      </c>
      <c r="X327" s="22"/>
      <c r="Y327" s="86" t="s">
        <v>144</v>
      </c>
      <c r="Z327" s="57"/>
      <c r="AA327" s="57"/>
      <c r="AB327" s="57"/>
      <c r="AC327" s="57"/>
      <c r="AD327" s="186"/>
      <c r="AE327" s="179">
        <v>689994.38</v>
      </c>
      <c r="AF327" s="179">
        <v>685952.92</v>
      </c>
      <c r="AG327" s="187">
        <v>687270.9</v>
      </c>
      <c r="AH327" s="179">
        <v>697627.07</v>
      </c>
      <c r="AI327" s="179">
        <v>911550.56</v>
      </c>
      <c r="AJ327" s="90">
        <v>923030.07</v>
      </c>
      <c r="AK327" s="90">
        <v>927788.28</v>
      </c>
      <c r="AL327" s="90">
        <v>932100.04</v>
      </c>
      <c r="AM327" s="90">
        <v>804260.81</v>
      </c>
      <c r="AN327" s="90">
        <v>812554.67</v>
      </c>
      <c r="AO327" s="90">
        <v>820967.38</v>
      </c>
      <c r="AP327" s="90">
        <v>817404.64</v>
      </c>
      <c r="AQ327" s="89">
        <v>821869.41</v>
      </c>
      <c r="AR327" s="89">
        <v>828451.96</v>
      </c>
    </row>
    <row r="328" ht="15.75" customHeight="1">
      <c r="A328" s="57" t="s">
        <v>37</v>
      </c>
      <c r="B328" s="80" t="s">
        <v>1259</v>
      </c>
      <c r="C328" s="20" t="s">
        <v>1260</v>
      </c>
      <c r="D328" s="81" t="s">
        <v>18</v>
      </c>
      <c r="E328" s="22" t="s">
        <v>19</v>
      </c>
      <c r="F328" s="81" t="s">
        <v>52</v>
      </c>
      <c r="G328" s="81" t="str">
        <f t="shared" si="1"/>
        <v>Augusto</v>
      </c>
      <c r="H328" s="87" t="s">
        <v>239</v>
      </c>
      <c r="I328" s="82" t="s">
        <v>272</v>
      </c>
      <c r="J328" s="81" t="str">
        <f t="shared" si="2"/>
        <v>Não</v>
      </c>
      <c r="K328" s="83">
        <v>45163.0</v>
      </c>
      <c r="L328" s="98"/>
      <c r="M328" s="22" t="s">
        <v>50</v>
      </c>
      <c r="N328" s="84">
        <v>0.01</v>
      </c>
      <c r="O328" s="81" t="s">
        <v>24</v>
      </c>
      <c r="P328" s="85">
        <v>0.0</v>
      </c>
      <c r="Q328" s="127"/>
      <c r="R328" s="127"/>
      <c r="S328" s="96" t="s">
        <v>1261</v>
      </c>
      <c r="T328" s="22" t="s">
        <v>215</v>
      </c>
      <c r="U328" s="86" t="s">
        <v>1262</v>
      </c>
      <c r="V328" s="9" t="s">
        <v>29</v>
      </c>
      <c r="W328" s="87" t="str">
        <f t="shared" si="3"/>
        <v>Inativo</v>
      </c>
      <c r="X328" s="22"/>
      <c r="Y328" s="88" t="s">
        <v>220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  <c r="AR328" s="89">
        <v>0.0</v>
      </c>
    </row>
    <row r="329" ht="15.75" customHeight="1">
      <c r="A329" s="57" t="s">
        <v>37</v>
      </c>
      <c r="B329" s="97" t="s">
        <v>1263</v>
      </c>
      <c r="C329" s="20" t="s">
        <v>1264</v>
      </c>
      <c r="D329" s="81" t="s">
        <v>18</v>
      </c>
      <c r="E329" s="22" t="s">
        <v>62</v>
      </c>
      <c r="F329" s="81" t="s">
        <v>74</v>
      </c>
      <c r="G329" s="81" t="str">
        <f t="shared" si="1"/>
        <v>Bruno</v>
      </c>
      <c r="H329" s="82" t="s">
        <v>214</v>
      </c>
      <c r="I329" s="82" t="s">
        <v>24</v>
      </c>
      <c r="J329" s="81" t="str">
        <f t="shared" si="2"/>
        <v>Não</v>
      </c>
      <c r="K329" s="83">
        <v>45028.0</v>
      </c>
      <c r="L329" s="22"/>
      <c r="M329" s="22" t="s">
        <v>77</v>
      </c>
      <c r="N329" s="84">
        <v>0.015</v>
      </c>
      <c r="O329" s="81" t="s">
        <v>86</v>
      </c>
      <c r="P329" s="85">
        <v>0.1</v>
      </c>
      <c r="Q329" s="46"/>
      <c r="R329" s="46"/>
      <c r="S329" s="46"/>
      <c r="T329" s="22" t="s">
        <v>215</v>
      </c>
      <c r="U329" s="86" t="s">
        <v>1265</v>
      </c>
      <c r="V329" s="9" t="s">
        <v>269</v>
      </c>
      <c r="W329" s="87" t="str">
        <f t="shared" si="3"/>
        <v>Ativo</v>
      </c>
      <c r="X329" s="22"/>
      <c r="Y329" s="88" t="s">
        <v>220</v>
      </c>
      <c r="Z329" s="90"/>
      <c r="AA329" s="90"/>
      <c r="AB329" s="90"/>
      <c r="AC329" s="90"/>
      <c r="AD329" s="90"/>
      <c r="AE329" s="90"/>
      <c r="AF329" s="90">
        <v>0.0</v>
      </c>
      <c r="AG329" s="90">
        <v>546983.7</v>
      </c>
      <c r="AH329" s="90">
        <v>569712.92</v>
      </c>
      <c r="AI329" s="90">
        <v>599690.17</v>
      </c>
      <c r="AJ329" s="90">
        <v>641342.23</v>
      </c>
      <c r="AK329" s="90">
        <v>637489.29</v>
      </c>
      <c r="AL329" s="90">
        <v>661262.77</v>
      </c>
      <c r="AM329" s="90">
        <v>665519.79</v>
      </c>
      <c r="AN329" s="90">
        <v>680406.48</v>
      </c>
      <c r="AO329" s="90">
        <v>728909.45</v>
      </c>
      <c r="AP329" s="90">
        <v>718767.34</v>
      </c>
      <c r="AQ329" s="89">
        <v>723223.94</v>
      </c>
      <c r="AR329" s="89">
        <v>731594.67</v>
      </c>
    </row>
    <row r="330" ht="15.75" customHeight="1">
      <c r="A330" s="57" t="s">
        <v>37</v>
      </c>
      <c r="B330" s="118" t="s">
        <v>1266</v>
      </c>
      <c r="C330" s="20" t="s">
        <v>1267</v>
      </c>
      <c r="D330" s="81" t="s">
        <v>18</v>
      </c>
      <c r="E330" s="22" t="s">
        <v>19</v>
      </c>
      <c r="F330" s="81" t="s">
        <v>20</v>
      </c>
      <c r="G330" s="81" t="str">
        <f t="shared" si="1"/>
        <v>Augusto</v>
      </c>
      <c r="H330" s="82" t="s">
        <v>214</v>
      </c>
      <c r="I330" s="82" t="s">
        <v>24</v>
      </c>
      <c r="J330" s="81" t="str">
        <f t="shared" si="2"/>
        <v>Sim</v>
      </c>
      <c r="K330" s="83">
        <v>45209.0</v>
      </c>
      <c r="L330" s="22"/>
      <c r="M330" s="22" t="s">
        <v>50</v>
      </c>
      <c r="N330" s="84">
        <v>0.012</v>
      </c>
      <c r="O330" s="81" t="s">
        <v>24</v>
      </c>
      <c r="P330" s="85">
        <v>0.0</v>
      </c>
      <c r="Q330" s="133" t="s">
        <v>1268</v>
      </c>
      <c r="R330" s="46"/>
      <c r="S330" s="46"/>
      <c r="T330" s="22" t="s">
        <v>215</v>
      </c>
      <c r="U330" s="86" t="s">
        <v>1269</v>
      </c>
      <c r="V330" s="9" t="s">
        <v>19</v>
      </c>
      <c r="W330" s="87" t="str">
        <f t="shared" si="3"/>
        <v>Ativo</v>
      </c>
      <c r="X330" s="22"/>
      <c r="Y330" s="88" t="s">
        <v>220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>
        <v>0.0</v>
      </c>
      <c r="AM330" s="90">
        <v>398364.46</v>
      </c>
      <c r="AN330" s="90">
        <v>401238.27</v>
      </c>
      <c r="AO330" s="90">
        <v>404093.6</v>
      </c>
      <c r="AP330" s="90">
        <v>407558.7</v>
      </c>
      <c r="AQ330" s="89">
        <v>66022.77</v>
      </c>
      <c r="AR330" s="89">
        <v>66386.28</v>
      </c>
    </row>
    <row r="331" ht="15.75" customHeight="1">
      <c r="A331" s="57" t="s">
        <v>37</v>
      </c>
      <c r="B331" s="91" t="s">
        <v>1270</v>
      </c>
      <c r="C331" s="20" t="s">
        <v>1271</v>
      </c>
      <c r="D331" s="81" t="s">
        <v>18</v>
      </c>
      <c r="E331" s="22" t="s">
        <v>29</v>
      </c>
      <c r="F331" s="81" t="s">
        <v>79</v>
      </c>
      <c r="G331" s="81" t="str">
        <f t="shared" si="1"/>
        <v>Augusto</v>
      </c>
      <c r="H331" s="87" t="s">
        <v>239</v>
      </c>
      <c r="I331" s="82" t="s">
        <v>272</v>
      </c>
      <c r="J331" s="81" t="str">
        <f t="shared" si="2"/>
        <v>Não</v>
      </c>
      <c r="K331" s="83">
        <v>45163.0</v>
      </c>
      <c r="L331" s="98"/>
      <c r="M331" s="22" t="s">
        <v>59</v>
      </c>
      <c r="N331" s="84">
        <v>0.025</v>
      </c>
      <c r="O331" s="81" t="s">
        <v>142</v>
      </c>
      <c r="P331" s="85">
        <v>0.2</v>
      </c>
      <c r="Q331" s="46"/>
      <c r="R331" s="46"/>
      <c r="S331" s="46"/>
      <c r="T331" s="22" t="s">
        <v>215</v>
      </c>
      <c r="U331" s="86" t="s">
        <v>1272</v>
      </c>
      <c r="V331" s="9" t="s">
        <v>29</v>
      </c>
      <c r="W331" s="87" t="str">
        <f t="shared" si="3"/>
        <v>Inativo</v>
      </c>
      <c r="X331" s="22"/>
      <c r="Y331" s="88" t="s">
        <v>220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37</v>
      </c>
      <c r="B332" s="91" t="s">
        <v>1270</v>
      </c>
      <c r="C332" s="20" t="s">
        <v>1273</v>
      </c>
      <c r="D332" s="81" t="s">
        <v>18</v>
      </c>
      <c r="E332" s="22" t="s">
        <v>29</v>
      </c>
      <c r="F332" s="81" t="s">
        <v>79</v>
      </c>
      <c r="G332" s="81" t="str">
        <f t="shared" si="1"/>
        <v>Augusto</v>
      </c>
      <c r="H332" s="82" t="s">
        <v>214</v>
      </c>
      <c r="I332" s="82" t="s">
        <v>24</v>
      </c>
      <c r="J332" s="81" t="str">
        <f t="shared" si="2"/>
        <v>Não</v>
      </c>
      <c r="K332" s="83">
        <v>44971.0</v>
      </c>
      <c r="L332" s="22"/>
      <c r="M332" s="22" t="s">
        <v>50</v>
      </c>
      <c r="N332" s="84">
        <v>0.007</v>
      </c>
      <c r="O332" s="81" t="s">
        <v>24</v>
      </c>
      <c r="P332" s="85">
        <v>0.0</v>
      </c>
      <c r="Q332" s="102"/>
      <c r="R332" s="102" t="s">
        <v>1274</v>
      </c>
      <c r="S332" s="102"/>
      <c r="T332" s="22" t="s">
        <v>215</v>
      </c>
      <c r="U332" s="86" t="s">
        <v>1272</v>
      </c>
      <c r="V332" s="9" t="s">
        <v>29</v>
      </c>
      <c r="W332" s="87" t="str">
        <f t="shared" si="3"/>
        <v>Ativo</v>
      </c>
      <c r="X332" s="22"/>
      <c r="Y332" s="88" t="s">
        <v>220</v>
      </c>
      <c r="Z332" s="90"/>
      <c r="AA332" s="90"/>
      <c r="AB332" s="90"/>
      <c r="AC332" s="90"/>
      <c r="AD332" s="90">
        <v>0.0</v>
      </c>
      <c r="AE332" s="90">
        <v>1110727.78</v>
      </c>
      <c r="AF332" s="90">
        <v>2743133.96</v>
      </c>
      <c r="AG332" s="90">
        <v>2763862.97</v>
      </c>
      <c r="AH332" s="90">
        <v>2795420.34</v>
      </c>
      <c r="AI332" s="90">
        <v>3088831.62</v>
      </c>
      <c r="AJ332" s="90">
        <v>3118395.57</v>
      </c>
      <c r="AK332" s="90">
        <v>3151164.23</v>
      </c>
      <c r="AL332" s="90">
        <v>3126195.15</v>
      </c>
      <c r="AM332" s="90">
        <v>3155608.43</v>
      </c>
      <c r="AN332" s="90">
        <v>3211508.29</v>
      </c>
      <c r="AO332" s="90">
        <v>3238270.45</v>
      </c>
      <c r="AP332" s="90">
        <v>3390746.18</v>
      </c>
      <c r="AQ332" s="89">
        <v>23394.6</v>
      </c>
      <c r="AR332" s="89">
        <v>23577.54</v>
      </c>
    </row>
    <row r="333" ht="15.75" customHeight="1">
      <c r="A333" s="57" t="s">
        <v>37</v>
      </c>
      <c r="B333" s="37" t="s">
        <v>1275</v>
      </c>
      <c r="C333" s="119" t="s">
        <v>1276</v>
      </c>
      <c r="D333" s="81" t="s">
        <v>18</v>
      </c>
      <c r="E333" s="22" t="s">
        <v>62</v>
      </c>
      <c r="F333" s="81" t="s">
        <v>63</v>
      </c>
      <c r="G333" s="81" t="str">
        <f t="shared" si="1"/>
        <v>Bruno</v>
      </c>
      <c r="H333" s="82" t="s">
        <v>214</v>
      </c>
      <c r="I333" s="82" t="s">
        <v>24</v>
      </c>
      <c r="J333" s="81" t="str">
        <f t="shared" si="2"/>
        <v>Não</v>
      </c>
      <c r="K333" s="83">
        <v>45230.0</v>
      </c>
      <c r="L333" s="22"/>
      <c r="M333" s="22" t="s">
        <v>50</v>
      </c>
      <c r="N333" s="84">
        <v>0.012</v>
      </c>
      <c r="O333" s="81" t="s">
        <v>24</v>
      </c>
      <c r="P333" s="85">
        <v>0.0</v>
      </c>
      <c r="Q333" s="99"/>
      <c r="R333" s="102"/>
      <c r="S333" s="173" t="s">
        <v>1277</v>
      </c>
      <c r="T333" s="22" t="s">
        <v>215</v>
      </c>
      <c r="U333" s="86" t="s">
        <v>1278</v>
      </c>
      <c r="V333" s="9" t="s">
        <v>269</v>
      </c>
      <c r="W333" s="87" t="str">
        <f t="shared" si="3"/>
        <v>Ativo</v>
      </c>
      <c r="X333" s="22"/>
      <c r="Y333" s="88" t="s">
        <v>144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>
        <v>0.0</v>
      </c>
      <c r="AN333" s="90">
        <v>752677.66</v>
      </c>
      <c r="AO333" s="90">
        <v>758454.81</v>
      </c>
      <c r="AP333" s="90">
        <v>765519.19</v>
      </c>
      <c r="AQ333" s="89">
        <v>771665.74</v>
      </c>
      <c r="AR333" s="89">
        <v>778613.49</v>
      </c>
    </row>
    <row r="334" ht="15.75" customHeight="1">
      <c r="A334" s="6" t="s">
        <v>37</v>
      </c>
      <c r="B334" s="6" t="s">
        <v>1279</v>
      </c>
      <c r="C334" s="62" t="s">
        <v>1280</v>
      </c>
      <c r="D334" s="9" t="s">
        <v>18</v>
      </c>
      <c r="E334" s="86" t="s">
        <v>19</v>
      </c>
      <c r="F334" s="9" t="s">
        <v>55</v>
      </c>
      <c r="G334" s="81" t="str">
        <f t="shared" si="1"/>
        <v>Augusto</v>
      </c>
      <c r="H334" s="87" t="s">
        <v>214</v>
      </c>
      <c r="I334" s="87" t="s">
        <v>24</v>
      </c>
      <c r="J334" s="81" t="str">
        <f t="shared" si="2"/>
        <v>Não</v>
      </c>
      <c r="K334" s="93">
        <v>45371.0</v>
      </c>
      <c r="L334" s="22"/>
      <c r="M334" s="86" t="s">
        <v>223</v>
      </c>
      <c r="N334" s="94">
        <v>0.0</v>
      </c>
      <c r="O334" s="9" t="s">
        <v>24</v>
      </c>
      <c r="P334" s="95">
        <v>0.0</v>
      </c>
      <c r="Q334" s="99"/>
      <c r="R334" s="102"/>
      <c r="S334" s="173"/>
      <c r="T334" s="86" t="s">
        <v>215</v>
      </c>
      <c r="U334" s="63" t="s">
        <v>1281</v>
      </c>
      <c r="V334" s="9" t="s">
        <v>19</v>
      </c>
      <c r="W334" s="87" t="str">
        <f t="shared" si="3"/>
        <v>Ativo</v>
      </c>
      <c r="X334" s="22"/>
      <c r="Y334" s="88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89"/>
      <c r="AR334" s="89">
        <v>6155.03</v>
      </c>
    </row>
    <row r="335" ht="15.75" customHeight="1">
      <c r="A335" s="57" t="s">
        <v>37</v>
      </c>
      <c r="B335" s="97" t="s">
        <v>1282</v>
      </c>
      <c r="C335" s="20" t="s">
        <v>1283</v>
      </c>
      <c r="D335" s="81" t="s">
        <v>18</v>
      </c>
      <c r="E335" s="22" t="s">
        <v>19</v>
      </c>
      <c r="F335" s="81" t="s">
        <v>20</v>
      </c>
      <c r="G335" s="81" t="str">
        <f t="shared" si="1"/>
        <v>Augusto</v>
      </c>
      <c r="H335" s="82" t="s">
        <v>214</v>
      </c>
      <c r="I335" s="82" t="s">
        <v>24</v>
      </c>
      <c r="J335" s="81" t="str">
        <f t="shared" si="2"/>
        <v>Não</v>
      </c>
      <c r="K335" s="83">
        <v>44917.0</v>
      </c>
      <c r="L335" s="22"/>
      <c r="M335" s="22" t="s">
        <v>50</v>
      </c>
      <c r="N335" s="84">
        <v>0.012</v>
      </c>
      <c r="O335" s="81" t="s">
        <v>24</v>
      </c>
      <c r="P335" s="85">
        <v>0.0</v>
      </c>
      <c r="Q335" s="102"/>
      <c r="R335" s="102"/>
      <c r="S335" s="46" t="s">
        <v>1284</v>
      </c>
      <c r="T335" s="22" t="s">
        <v>215</v>
      </c>
      <c r="U335" s="86" t="s">
        <v>1285</v>
      </c>
      <c r="V335" s="9" t="s">
        <v>19</v>
      </c>
      <c r="W335" s="87" t="str">
        <f t="shared" si="3"/>
        <v>Ativo</v>
      </c>
      <c r="X335" s="22"/>
      <c r="Y335" s="88" t="s">
        <v>220</v>
      </c>
      <c r="Z335" s="90"/>
      <c r="AA335" s="90"/>
      <c r="AB335" s="90"/>
      <c r="AC335" s="90">
        <v>100282.58</v>
      </c>
      <c r="AD335" s="90">
        <v>101372.7</v>
      </c>
      <c r="AE335" s="90">
        <v>102150.96</v>
      </c>
      <c r="AF335" s="90">
        <v>103256.95</v>
      </c>
      <c r="AG335" s="90">
        <v>104029.31</v>
      </c>
      <c r="AH335" s="90">
        <v>105096.22</v>
      </c>
      <c r="AI335" s="90">
        <v>64890.58</v>
      </c>
      <c r="AJ335" s="90">
        <v>65383.65</v>
      </c>
      <c r="AK335" s="90">
        <v>65991.55</v>
      </c>
      <c r="AL335" s="90">
        <v>66496.23</v>
      </c>
      <c r="AM335" s="90">
        <v>67044.49</v>
      </c>
      <c r="AN335" s="90">
        <v>77457.41</v>
      </c>
      <c r="AO335" s="90">
        <v>77641.71</v>
      </c>
      <c r="AP335" s="90">
        <v>78321.16</v>
      </c>
      <c r="AQ335" s="89">
        <v>78926.08</v>
      </c>
      <c r="AR335" s="89">
        <v>79591.77</v>
      </c>
    </row>
    <row r="336" ht="15.75" customHeight="1">
      <c r="A336" s="57" t="s">
        <v>37</v>
      </c>
      <c r="B336" s="97" t="s">
        <v>1286</v>
      </c>
      <c r="C336" s="20" t="s">
        <v>1287</v>
      </c>
      <c r="D336" s="81" t="s">
        <v>18</v>
      </c>
      <c r="E336" s="22" t="s">
        <v>62</v>
      </c>
      <c r="F336" s="81" t="s">
        <v>63</v>
      </c>
      <c r="G336" s="81" t="str">
        <f t="shared" si="1"/>
        <v>Augusto</v>
      </c>
      <c r="H336" s="82" t="s">
        <v>214</v>
      </c>
      <c r="I336" s="82" t="s">
        <v>24</v>
      </c>
      <c r="J336" s="81" t="str">
        <f t="shared" si="2"/>
        <v>Não</v>
      </c>
      <c r="K336" s="83">
        <v>45027.0</v>
      </c>
      <c r="L336" s="22"/>
      <c r="M336" s="22" t="s">
        <v>59</v>
      </c>
      <c r="N336" s="84">
        <v>0.025</v>
      </c>
      <c r="O336" s="81" t="s">
        <v>142</v>
      </c>
      <c r="P336" s="85">
        <v>0.2</v>
      </c>
      <c r="Q336" s="46"/>
      <c r="R336" s="46"/>
      <c r="S336" s="46"/>
      <c r="T336" s="22" t="s">
        <v>215</v>
      </c>
      <c r="U336" s="86" t="s">
        <v>1288</v>
      </c>
      <c r="V336" s="9" t="s">
        <v>269</v>
      </c>
      <c r="W336" s="87" t="str">
        <f t="shared" si="3"/>
        <v>Ativo</v>
      </c>
      <c r="X336" s="22"/>
      <c r="Y336" s="88" t="s">
        <v>144</v>
      </c>
      <c r="Z336" s="90"/>
      <c r="AA336" s="90"/>
      <c r="AB336" s="90"/>
      <c r="AC336" s="90"/>
      <c r="AD336" s="90"/>
      <c r="AE336" s="90"/>
      <c r="AF336" s="90">
        <v>1783320.01</v>
      </c>
      <c r="AG336" s="90">
        <v>1765182.14</v>
      </c>
      <c r="AH336" s="90">
        <v>1534943.49</v>
      </c>
      <c r="AI336" s="90">
        <v>1453747.79</v>
      </c>
      <c r="AJ336" s="90">
        <v>2025074.38</v>
      </c>
      <c r="AK336" s="90">
        <v>1770431.54</v>
      </c>
      <c r="AL336" s="90">
        <v>1560491.37</v>
      </c>
      <c r="AM336" s="90">
        <v>1240433.53</v>
      </c>
      <c r="AN336" s="90">
        <v>917600.49</v>
      </c>
      <c r="AO336" s="90">
        <v>546664.05</v>
      </c>
      <c r="AP336" s="90">
        <v>166370.9</v>
      </c>
      <c r="AQ336" s="89">
        <v>5879.33</v>
      </c>
      <c r="AR336" s="89">
        <v>5744.77</v>
      </c>
    </row>
    <row r="337" ht="15.75" customHeight="1">
      <c r="A337" s="57" t="s">
        <v>37</v>
      </c>
      <c r="B337" s="80" t="s">
        <v>1289</v>
      </c>
      <c r="C337" s="20" t="s">
        <v>1290</v>
      </c>
      <c r="D337" s="81" t="s">
        <v>67</v>
      </c>
      <c r="E337" s="22" t="s">
        <v>29</v>
      </c>
      <c r="F337" s="22" t="s">
        <v>1291</v>
      </c>
      <c r="G337" s="81" t="str">
        <f t="shared" si="1"/>
        <v>Bruno</v>
      </c>
      <c r="H337" s="82" t="s">
        <v>214</v>
      </c>
      <c r="I337" s="82" t="s">
        <v>24</v>
      </c>
      <c r="J337" s="81" t="str">
        <f t="shared" si="2"/>
        <v>Não</v>
      </c>
      <c r="K337" s="83">
        <v>45121.0</v>
      </c>
      <c r="L337" s="22"/>
      <c r="M337" s="22" t="s">
        <v>1292</v>
      </c>
      <c r="N337" s="84">
        <v>0.01</v>
      </c>
      <c r="O337" s="81" t="s">
        <v>86</v>
      </c>
      <c r="P337" s="85">
        <v>0.1</v>
      </c>
      <c r="Q337" s="46"/>
      <c r="R337" s="46"/>
      <c r="S337" s="46"/>
      <c r="T337" s="22" t="s">
        <v>215</v>
      </c>
      <c r="U337" s="86" t="s">
        <v>1293</v>
      </c>
      <c r="V337" s="9" t="s">
        <v>29</v>
      </c>
      <c r="W337" s="87" t="str">
        <f t="shared" si="3"/>
        <v>Ativo</v>
      </c>
      <c r="X337" s="22"/>
      <c r="Y337" s="88" t="s">
        <v>220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>
        <v>936984.48</v>
      </c>
      <c r="AK337" s="90">
        <v>1639182.88</v>
      </c>
      <c r="AL337" s="90">
        <v>1651362.48</v>
      </c>
      <c r="AM337" s="90">
        <v>1659459.85</v>
      </c>
      <c r="AN337" s="90">
        <v>1918493.21</v>
      </c>
      <c r="AO337" s="90">
        <v>1944601.82</v>
      </c>
      <c r="AP337" s="90">
        <v>1954335.64</v>
      </c>
      <c r="AQ337" s="89">
        <v>1992127.38</v>
      </c>
      <c r="AR337" s="89">
        <v>2007276.64</v>
      </c>
    </row>
    <row r="338" ht="15.75" customHeight="1">
      <c r="A338" s="57" t="s">
        <v>37</v>
      </c>
      <c r="B338" s="80" t="s">
        <v>1294</v>
      </c>
      <c r="C338" s="20" t="s">
        <v>1295</v>
      </c>
      <c r="D338" s="81" t="s">
        <v>67</v>
      </c>
      <c r="E338" s="22" t="s">
        <v>29</v>
      </c>
      <c r="F338" s="81" t="s">
        <v>30</v>
      </c>
      <c r="G338" s="81" t="str">
        <f t="shared" si="1"/>
        <v>Augusto</v>
      </c>
      <c r="H338" s="82" t="s">
        <v>214</v>
      </c>
      <c r="I338" s="82" t="s">
        <v>24</v>
      </c>
      <c r="J338" s="81" t="str">
        <f t="shared" si="2"/>
        <v>Não</v>
      </c>
      <c r="K338" s="83">
        <v>45168.0</v>
      </c>
      <c r="L338" s="22"/>
      <c r="M338" s="22" t="s">
        <v>85</v>
      </c>
      <c r="N338" s="84">
        <v>0.01</v>
      </c>
      <c r="O338" s="81" t="s">
        <v>24</v>
      </c>
      <c r="P338" s="85">
        <v>0.0</v>
      </c>
      <c r="Q338" s="46"/>
      <c r="R338" s="46"/>
      <c r="S338" s="46"/>
      <c r="T338" s="22" t="s">
        <v>215</v>
      </c>
      <c r="U338" s="86" t="s">
        <v>1296</v>
      </c>
      <c r="V338" s="9" t="s">
        <v>29</v>
      </c>
      <c r="W338" s="87" t="str">
        <f t="shared" si="3"/>
        <v>Ativo</v>
      </c>
      <c r="X338" s="22"/>
      <c r="Y338" s="88" t="s">
        <v>144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>
        <v>0.0</v>
      </c>
      <c r="AL338" s="90">
        <v>0.04</v>
      </c>
      <c r="AM338" s="90">
        <v>0.04</v>
      </c>
      <c r="AN338" s="90">
        <v>278931.46</v>
      </c>
      <c r="AO338" s="90">
        <v>300464.54</v>
      </c>
      <c r="AP338" s="90">
        <v>297710.46</v>
      </c>
      <c r="AQ338" s="89">
        <v>293881.77</v>
      </c>
      <c r="AR338" s="89">
        <v>265516.8</v>
      </c>
    </row>
    <row r="339" ht="15.75" customHeight="1">
      <c r="A339" s="57" t="s">
        <v>37</v>
      </c>
      <c r="B339" s="80" t="s">
        <v>1297</v>
      </c>
      <c r="C339" s="20" t="s">
        <v>1298</v>
      </c>
      <c r="D339" s="81" t="s">
        <v>18</v>
      </c>
      <c r="E339" s="22" t="s">
        <v>62</v>
      </c>
      <c r="F339" s="81" t="s">
        <v>63</v>
      </c>
      <c r="G339" s="81" t="str">
        <f t="shared" si="1"/>
        <v>Augusto</v>
      </c>
      <c r="H339" s="82" t="s">
        <v>214</v>
      </c>
      <c r="I339" s="82" t="s">
        <v>24</v>
      </c>
      <c r="J339" s="81" t="str">
        <f t="shared" si="2"/>
        <v>Não</v>
      </c>
      <c r="K339" s="83">
        <v>44986.0</v>
      </c>
      <c r="L339" s="22"/>
      <c r="M339" s="22" t="s">
        <v>50</v>
      </c>
      <c r="N339" s="84">
        <v>0.012</v>
      </c>
      <c r="O339" s="81" t="s">
        <v>24</v>
      </c>
      <c r="P339" s="85">
        <v>0.0</v>
      </c>
      <c r="Q339" s="46"/>
      <c r="R339" s="46"/>
      <c r="S339" s="46"/>
      <c r="T339" s="22" t="s">
        <v>215</v>
      </c>
      <c r="U339" s="86" t="s">
        <v>1299</v>
      </c>
      <c r="V339" s="9" t="s">
        <v>269</v>
      </c>
      <c r="W339" s="87" t="str">
        <f t="shared" si="3"/>
        <v>Ativo</v>
      </c>
      <c r="X339" s="22"/>
      <c r="Y339" s="88" t="s">
        <v>220</v>
      </c>
      <c r="Z339" s="90"/>
      <c r="AA339" s="90"/>
      <c r="AB339" s="90"/>
      <c r="AC339" s="90"/>
      <c r="AD339" s="90"/>
      <c r="AE339" s="90">
        <v>152071.36</v>
      </c>
      <c r="AF339" s="90">
        <v>127283.37</v>
      </c>
      <c r="AG339" s="90">
        <v>128816.6</v>
      </c>
      <c r="AH339" s="90">
        <v>130817.66</v>
      </c>
      <c r="AI339" s="90">
        <v>136023.07</v>
      </c>
      <c r="AJ339" s="90">
        <v>137240.08</v>
      </c>
      <c r="AK339" s="90">
        <v>137914.67</v>
      </c>
      <c r="AL339" s="90">
        <v>138132.74</v>
      </c>
      <c r="AM339" s="90">
        <v>139024.4</v>
      </c>
      <c r="AN339" s="90">
        <v>145608.02</v>
      </c>
      <c r="AO339" s="90">
        <v>146890.58</v>
      </c>
      <c r="AP339" s="90">
        <v>147481.45</v>
      </c>
      <c r="AQ339" s="89">
        <v>148492.73</v>
      </c>
      <c r="AR339" s="89">
        <v>158703.75</v>
      </c>
    </row>
    <row r="340" ht="15.75" customHeight="1">
      <c r="A340" s="57" t="s">
        <v>37</v>
      </c>
      <c r="B340" s="80" t="s">
        <v>1300</v>
      </c>
      <c r="C340" s="20" t="s">
        <v>1301</v>
      </c>
      <c r="D340" s="81" t="s">
        <v>18</v>
      </c>
      <c r="E340" s="22" t="s">
        <v>62</v>
      </c>
      <c r="F340" s="81" t="s">
        <v>63</v>
      </c>
      <c r="G340" s="81" t="str">
        <f t="shared" si="1"/>
        <v>Augusto</v>
      </c>
      <c r="H340" s="82" t="s">
        <v>214</v>
      </c>
      <c r="I340" s="82" t="s">
        <v>24</v>
      </c>
      <c r="J340" s="81" t="str">
        <f t="shared" si="2"/>
        <v>Não</v>
      </c>
      <c r="K340" s="83">
        <v>45000.0</v>
      </c>
      <c r="L340" s="22"/>
      <c r="M340" s="22" t="s">
        <v>59</v>
      </c>
      <c r="N340" s="84">
        <v>0.025</v>
      </c>
      <c r="O340" s="81" t="s">
        <v>142</v>
      </c>
      <c r="P340" s="85">
        <v>0.2</v>
      </c>
      <c r="Q340" s="46"/>
      <c r="R340" s="46"/>
      <c r="S340" s="46"/>
      <c r="T340" s="22" t="s">
        <v>215</v>
      </c>
      <c r="U340" s="86" t="s">
        <v>1299</v>
      </c>
      <c r="V340" s="9" t="s">
        <v>269</v>
      </c>
      <c r="W340" s="87" t="str">
        <f t="shared" si="3"/>
        <v>Ativo</v>
      </c>
      <c r="X340" s="22"/>
      <c r="Y340" s="88" t="s">
        <v>220</v>
      </c>
      <c r="Z340" s="90"/>
      <c r="AA340" s="90"/>
      <c r="AB340" s="90"/>
      <c r="AC340" s="90"/>
      <c r="AD340" s="90"/>
      <c r="AE340" s="90">
        <v>0.0</v>
      </c>
      <c r="AF340" s="90">
        <v>29418.53</v>
      </c>
      <c r="AG340" s="90">
        <v>34251.92</v>
      </c>
      <c r="AH340" s="90">
        <v>44968.78</v>
      </c>
      <c r="AI340" s="90">
        <v>78704.46</v>
      </c>
      <c r="AJ340" s="90">
        <v>97953.34</v>
      </c>
      <c r="AK340" s="90">
        <v>112828.31</v>
      </c>
      <c r="AL340" s="90">
        <v>117502.45</v>
      </c>
      <c r="AM340" s="90">
        <v>117141.19</v>
      </c>
      <c r="AN340" s="90">
        <v>125890.79</v>
      </c>
      <c r="AO340" s="90">
        <v>131903.05</v>
      </c>
      <c r="AP340" s="90">
        <v>122782.8</v>
      </c>
      <c r="AQ340" s="89">
        <v>124471.72</v>
      </c>
      <c r="AR340" s="89">
        <v>136394.09</v>
      </c>
    </row>
    <row r="341" ht="15.75" customHeight="1">
      <c r="A341" s="6" t="s">
        <v>37</v>
      </c>
      <c r="B341" s="80" t="s">
        <v>1302</v>
      </c>
      <c r="C341" s="92" t="s">
        <v>1303</v>
      </c>
      <c r="D341" s="9" t="s">
        <v>18</v>
      </c>
      <c r="E341" s="86" t="s">
        <v>19</v>
      </c>
      <c r="F341" s="9" t="s">
        <v>55</v>
      </c>
      <c r="G341" s="81" t="str">
        <f t="shared" si="1"/>
        <v>Augusto</v>
      </c>
      <c r="H341" s="87" t="s">
        <v>252</v>
      </c>
      <c r="I341" s="87" t="s">
        <v>253</v>
      </c>
      <c r="J341" s="81" t="str">
        <f t="shared" si="2"/>
        <v>Sim</v>
      </c>
      <c r="K341" s="93">
        <v>45306.0</v>
      </c>
      <c r="L341" s="22"/>
      <c r="M341" s="86" t="s">
        <v>50</v>
      </c>
      <c r="N341" s="94">
        <v>0.012</v>
      </c>
      <c r="O341" s="9" t="s">
        <v>24</v>
      </c>
      <c r="P341" s="95">
        <v>0.0</v>
      </c>
      <c r="Q341" s="188" t="s">
        <v>1304</v>
      </c>
      <c r="R341" s="46"/>
      <c r="S341" s="46"/>
      <c r="T341" s="86" t="s">
        <v>215</v>
      </c>
      <c r="U341" s="86" t="s">
        <v>1305</v>
      </c>
      <c r="V341" s="9" t="s">
        <v>19</v>
      </c>
      <c r="W341" s="87" t="str">
        <f t="shared" si="3"/>
        <v>Ativo</v>
      </c>
      <c r="X341" s="22"/>
      <c r="Y341" s="88" t="s">
        <v>220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>
        <v>0.0</v>
      </c>
      <c r="AQ341" s="89">
        <v>0.0</v>
      </c>
      <c r="AR341" s="89">
        <v>0.0</v>
      </c>
    </row>
    <row r="342" ht="15.75" customHeight="1">
      <c r="A342" s="57" t="s">
        <v>37</v>
      </c>
      <c r="B342" s="80" t="s">
        <v>1306</v>
      </c>
      <c r="C342" s="20" t="s">
        <v>1307</v>
      </c>
      <c r="D342" s="81" t="s">
        <v>18</v>
      </c>
      <c r="E342" s="22" t="s">
        <v>19</v>
      </c>
      <c r="F342" s="81" t="s">
        <v>20</v>
      </c>
      <c r="G342" s="81" t="str">
        <f t="shared" si="1"/>
        <v>Augusto</v>
      </c>
      <c r="H342" s="87" t="s">
        <v>282</v>
      </c>
      <c r="I342" s="82" t="s">
        <v>24</v>
      </c>
      <c r="J342" s="81" t="str">
        <f t="shared" si="2"/>
        <v>Sim</v>
      </c>
      <c r="K342" s="83">
        <v>44913.0</v>
      </c>
      <c r="L342" s="130">
        <v>45293.0</v>
      </c>
      <c r="M342" s="22" t="s">
        <v>77</v>
      </c>
      <c r="N342" s="84">
        <v>0.015</v>
      </c>
      <c r="O342" s="81" t="s">
        <v>86</v>
      </c>
      <c r="P342" s="85">
        <v>0.1</v>
      </c>
      <c r="Q342" s="46" t="s">
        <v>1308</v>
      </c>
      <c r="R342" s="46" t="s">
        <v>1309</v>
      </c>
      <c r="S342" s="46"/>
      <c r="T342" s="22" t="s">
        <v>215</v>
      </c>
      <c r="U342" s="86" t="s">
        <v>1310</v>
      </c>
      <c r="V342" s="9" t="s">
        <v>780</v>
      </c>
      <c r="W342" s="87" t="str">
        <f t="shared" si="3"/>
        <v>Encerrado</v>
      </c>
      <c r="X342" s="22"/>
      <c r="Y342" s="88"/>
      <c r="Z342" s="90"/>
      <c r="AA342" s="90"/>
      <c r="AB342" s="90"/>
      <c r="AC342" s="90"/>
      <c r="AD342" s="90">
        <v>322525.9</v>
      </c>
      <c r="AE342" s="90">
        <v>322404.64</v>
      </c>
      <c r="AF342" s="90">
        <v>322729.09</v>
      </c>
      <c r="AG342" s="90">
        <v>323308.41</v>
      </c>
      <c r="AH342" s="90">
        <v>326697.58</v>
      </c>
      <c r="AI342" s="90">
        <v>328100.56</v>
      </c>
      <c r="AJ342" s="90">
        <v>330975.28</v>
      </c>
      <c r="AK342" s="90">
        <v>334242.33</v>
      </c>
      <c r="AL342" s="90">
        <v>336999.22</v>
      </c>
      <c r="AM342" s="90">
        <v>340099.71</v>
      </c>
      <c r="AN342" s="90">
        <v>342703.83</v>
      </c>
      <c r="AO342" s="90">
        <v>345237.77</v>
      </c>
      <c r="AP342" s="90">
        <v>0.0</v>
      </c>
      <c r="AQ342" s="89">
        <v>0.0</v>
      </c>
      <c r="AR342" s="89">
        <v>0.0</v>
      </c>
    </row>
    <row r="343" ht="15.75" customHeight="1">
      <c r="A343" s="57" t="s">
        <v>37</v>
      </c>
      <c r="B343" s="97" t="s">
        <v>1311</v>
      </c>
      <c r="C343" s="20" t="s">
        <v>1312</v>
      </c>
      <c r="D343" s="81" t="s">
        <v>67</v>
      </c>
      <c r="E343" s="22" t="s">
        <v>29</v>
      </c>
      <c r="F343" s="81" t="s">
        <v>1313</v>
      </c>
      <c r="G343" s="81" t="str">
        <f t="shared" si="1"/>
        <v>Augusto</v>
      </c>
      <c r="H343" s="82" t="s">
        <v>214</v>
      </c>
      <c r="I343" s="82" t="s">
        <v>24</v>
      </c>
      <c r="J343" s="81" t="str">
        <f t="shared" si="2"/>
        <v>Não</v>
      </c>
      <c r="K343" s="83">
        <v>45009.0</v>
      </c>
      <c r="L343" s="22"/>
      <c r="M343" s="22" t="s">
        <v>77</v>
      </c>
      <c r="N343" s="84">
        <v>0.015</v>
      </c>
      <c r="O343" s="81" t="s">
        <v>86</v>
      </c>
      <c r="P343" s="85">
        <v>0.1</v>
      </c>
      <c r="Q343" s="46"/>
      <c r="R343" s="46"/>
      <c r="S343" s="46"/>
      <c r="T343" s="22" t="s">
        <v>215</v>
      </c>
      <c r="U343" s="86" t="s">
        <v>1314</v>
      </c>
      <c r="V343" s="9" t="s">
        <v>29</v>
      </c>
      <c r="W343" s="87" t="str">
        <f t="shared" si="3"/>
        <v>Ativo</v>
      </c>
      <c r="X343" s="22"/>
      <c r="Y343" s="88" t="s">
        <v>220</v>
      </c>
      <c r="Z343" s="90"/>
      <c r="AA343" s="90"/>
      <c r="AB343" s="90"/>
      <c r="AC343" s="90"/>
      <c r="AD343" s="90"/>
      <c r="AE343" s="90"/>
      <c r="AF343" s="90">
        <v>246513.1</v>
      </c>
      <c r="AG343" s="90">
        <v>247654.61</v>
      </c>
      <c r="AH343" s="90">
        <v>302958.03</v>
      </c>
      <c r="AI343" s="90">
        <v>308792.89</v>
      </c>
      <c r="AJ343" s="90">
        <v>312544.0</v>
      </c>
      <c r="AK343" s="90">
        <v>312075.07</v>
      </c>
      <c r="AL343" s="90">
        <v>313703.35</v>
      </c>
      <c r="AM343" s="90">
        <v>313206.47</v>
      </c>
      <c r="AN343" s="90">
        <v>319545.01</v>
      </c>
      <c r="AO343" s="90">
        <v>325700.31</v>
      </c>
      <c r="AP343" s="90">
        <v>320472.12</v>
      </c>
      <c r="AQ343" s="89">
        <v>323390.18</v>
      </c>
      <c r="AR343" s="89">
        <v>325439.29</v>
      </c>
    </row>
    <row r="344" ht="15.75" customHeight="1">
      <c r="A344" s="57" t="s">
        <v>37</v>
      </c>
      <c r="B344" s="118" t="s">
        <v>1315</v>
      </c>
      <c r="C344" s="20" t="s">
        <v>1316</v>
      </c>
      <c r="D344" s="81" t="s">
        <v>18</v>
      </c>
      <c r="E344" s="22" t="s">
        <v>19</v>
      </c>
      <c r="F344" s="81" t="s">
        <v>20</v>
      </c>
      <c r="G344" s="81" t="str">
        <f t="shared" si="1"/>
        <v>Augusto</v>
      </c>
      <c r="H344" s="87" t="s">
        <v>214</v>
      </c>
      <c r="I344" s="87" t="s">
        <v>24</v>
      </c>
      <c r="J344" s="81" t="str">
        <f t="shared" si="2"/>
        <v>Sim</v>
      </c>
      <c r="K344" s="83">
        <v>45225.0</v>
      </c>
      <c r="L344" s="22"/>
      <c r="M344" s="22" t="s">
        <v>50</v>
      </c>
      <c r="N344" s="84">
        <v>0.012</v>
      </c>
      <c r="O344" s="81" t="s">
        <v>24</v>
      </c>
      <c r="P344" s="85">
        <v>0.0</v>
      </c>
      <c r="Q344" s="118" t="s">
        <v>1317</v>
      </c>
      <c r="R344" s="46"/>
      <c r="S344" s="46"/>
      <c r="T344" s="22" t="s">
        <v>215</v>
      </c>
      <c r="U344" s="86" t="s">
        <v>1318</v>
      </c>
      <c r="V344" s="9" t="s">
        <v>19</v>
      </c>
      <c r="W344" s="87" t="str">
        <f t="shared" si="3"/>
        <v>Ativo</v>
      </c>
      <c r="X344" s="22"/>
      <c r="Y344" s="88" t="s">
        <v>220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>
        <v>0.0</v>
      </c>
      <c r="AN344" s="90">
        <v>0.0</v>
      </c>
      <c r="AO344" s="90">
        <v>0.0</v>
      </c>
      <c r="AP344" s="90">
        <v>5000.0</v>
      </c>
      <c r="AQ344" s="89">
        <v>21451.35</v>
      </c>
      <c r="AR344" s="89">
        <v>26596.87</v>
      </c>
    </row>
    <row r="345" ht="15.75" customHeight="1">
      <c r="A345" s="57" t="s">
        <v>37</v>
      </c>
      <c r="B345" s="80" t="s">
        <v>1319</v>
      </c>
      <c r="C345" s="20" t="s">
        <v>1320</v>
      </c>
      <c r="D345" s="81" t="s">
        <v>18</v>
      </c>
      <c r="E345" s="22" t="s">
        <v>19</v>
      </c>
      <c r="F345" s="81" t="s">
        <v>52</v>
      </c>
      <c r="G345" s="81" t="str">
        <f t="shared" si="1"/>
        <v>Augusto</v>
      </c>
      <c r="H345" s="82" t="s">
        <v>214</v>
      </c>
      <c r="I345" s="87" t="s">
        <v>24</v>
      </c>
      <c r="J345" s="81" t="str">
        <f t="shared" si="2"/>
        <v>Não</v>
      </c>
      <c r="K345" s="83">
        <v>45265.0</v>
      </c>
      <c r="L345" s="22"/>
      <c r="M345" s="22" t="s">
        <v>50</v>
      </c>
      <c r="N345" s="84">
        <v>0.012</v>
      </c>
      <c r="O345" s="81" t="s">
        <v>24</v>
      </c>
      <c r="P345" s="85">
        <v>0.0</v>
      </c>
      <c r="Q345" s="118"/>
      <c r="R345" s="46"/>
      <c r="S345" s="46"/>
      <c r="T345" s="22" t="s">
        <v>215</v>
      </c>
      <c r="U345" s="86" t="s">
        <v>1321</v>
      </c>
      <c r="V345" s="9" t="s">
        <v>19</v>
      </c>
      <c r="W345" s="87" t="str">
        <f t="shared" si="3"/>
        <v>Ativo</v>
      </c>
      <c r="X345" s="22"/>
      <c r="Y345" s="88" t="s">
        <v>220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>
        <v>0.0</v>
      </c>
      <c r="AO345" s="90">
        <v>233048.01</v>
      </c>
      <c r="AP345" s="90">
        <v>226519.07</v>
      </c>
      <c r="AQ345" s="89">
        <v>214037.77</v>
      </c>
      <c r="AR345" s="89">
        <v>154923.63</v>
      </c>
    </row>
    <row r="346" ht="15.75" customHeight="1">
      <c r="A346" s="57" t="s">
        <v>37</v>
      </c>
      <c r="B346" s="80" t="s">
        <v>1322</v>
      </c>
      <c r="C346" s="20" t="s">
        <v>1323</v>
      </c>
      <c r="D346" s="81" t="s">
        <v>67</v>
      </c>
      <c r="E346" s="22" t="s">
        <v>29</v>
      </c>
      <c r="F346" s="81" t="s">
        <v>803</v>
      </c>
      <c r="G346" s="81" t="str">
        <f t="shared" si="1"/>
        <v>Augusto</v>
      </c>
      <c r="H346" s="82" t="s">
        <v>239</v>
      </c>
      <c r="I346" s="82" t="s">
        <v>272</v>
      </c>
      <c r="J346" s="81" t="str">
        <f t="shared" si="2"/>
        <v>Não</v>
      </c>
      <c r="K346" s="83">
        <v>45098.0</v>
      </c>
      <c r="L346" s="98"/>
      <c r="M346" s="22" t="s">
        <v>127</v>
      </c>
      <c r="N346" s="84">
        <v>0.002</v>
      </c>
      <c r="O346" s="81" t="s">
        <v>142</v>
      </c>
      <c r="P346" s="85">
        <v>0.2</v>
      </c>
      <c r="Q346" s="46"/>
      <c r="R346" s="46"/>
      <c r="S346" s="46"/>
      <c r="T346" s="22" t="s">
        <v>215</v>
      </c>
      <c r="U346" s="86" t="s">
        <v>1324</v>
      </c>
      <c r="V346" s="9" t="s">
        <v>29</v>
      </c>
      <c r="W346" s="87" t="str">
        <f t="shared" si="3"/>
        <v>Ativo</v>
      </c>
      <c r="X346" s="22"/>
      <c r="Y346" s="88" t="s">
        <v>1221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5730277.89</v>
      </c>
      <c r="AJ346" s="90">
        <v>9062219.04</v>
      </c>
      <c r="AK346" s="90">
        <v>9332207.65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37</v>
      </c>
      <c r="B347" s="97" t="s">
        <v>1325</v>
      </c>
      <c r="C347" s="20" t="s">
        <v>1326</v>
      </c>
      <c r="D347" s="81" t="s">
        <v>18</v>
      </c>
      <c r="E347" s="22" t="s">
        <v>62</v>
      </c>
      <c r="F347" s="81" t="s">
        <v>63</v>
      </c>
      <c r="G347" s="81" t="str">
        <f t="shared" si="1"/>
        <v>Bruno</v>
      </c>
      <c r="H347" s="82" t="s">
        <v>214</v>
      </c>
      <c r="I347" s="82" t="s">
        <v>24</v>
      </c>
      <c r="J347" s="81" t="str">
        <f t="shared" si="2"/>
        <v>Não</v>
      </c>
      <c r="K347" s="83">
        <v>45075.0</v>
      </c>
      <c r="L347" s="22"/>
      <c r="M347" s="22" t="s">
        <v>77</v>
      </c>
      <c r="N347" s="84">
        <v>0.015</v>
      </c>
      <c r="O347" s="81" t="s">
        <v>86</v>
      </c>
      <c r="P347" s="85">
        <v>0.1</v>
      </c>
      <c r="Q347" s="46"/>
      <c r="R347" s="46"/>
      <c r="S347" s="46"/>
      <c r="T347" s="22" t="s">
        <v>215</v>
      </c>
      <c r="U347" s="86" t="s">
        <v>1327</v>
      </c>
      <c r="V347" s="9" t="s">
        <v>269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/>
      <c r="AE347" s="90"/>
      <c r="AF347" s="90">
        <v>0.0</v>
      </c>
      <c r="AG347" s="90">
        <v>0.0</v>
      </c>
      <c r="AH347" s="90">
        <v>747604.76</v>
      </c>
      <c r="AI347" s="90">
        <v>798854.32</v>
      </c>
      <c r="AJ347" s="90">
        <v>806756.24</v>
      </c>
      <c r="AK347" s="90">
        <v>802901.84</v>
      </c>
      <c r="AL347" s="90">
        <v>806777.51</v>
      </c>
      <c r="AM347" s="90">
        <v>804365.53</v>
      </c>
      <c r="AN347" s="90">
        <v>822674.38</v>
      </c>
      <c r="AO347" s="90">
        <v>836767.0</v>
      </c>
      <c r="AP347" s="90">
        <v>822850.8</v>
      </c>
      <c r="AQ347" s="89">
        <v>828215.08</v>
      </c>
      <c r="AR347" s="89">
        <v>837618.2</v>
      </c>
    </row>
    <row r="348" ht="15.75" customHeight="1">
      <c r="A348" s="57" t="s">
        <v>37</v>
      </c>
      <c r="B348" s="80" t="s">
        <v>1328</v>
      </c>
      <c r="C348" s="20" t="s">
        <v>1329</v>
      </c>
      <c r="D348" s="81" t="s">
        <v>18</v>
      </c>
      <c r="E348" s="22" t="s">
        <v>29</v>
      </c>
      <c r="F348" s="81" t="s">
        <v>234</v>
      </c>
      <c r="G348" s="81" t="str">
        <f t="shared" si="1"/>
        <v>Augusto</v>
      </c>
      <c r="H348" s="82" t="s">
        <v>214</v>
      </c>
      <c r="I348" s="82" t="s">
        <v>24</v>
      </c>
      <c r="J348" s="81" t="str">
        <f t="shared" si="2"/>
        <v>Não</v>
      </c>
      <c r="K348" s="83">
        <v>45139.0</v>
      </c>
      <c r="L348" s="22"/>
      <c r="M348" s="22" t="s">
        <v>50</v>
      </c>
      <c r="N348" s="84">
        <v>0.007</v>
      </c>
      <c r="O348" s="81" t="s">
        <v>24</v>
      </c>
      <c r="P348" s="85">
        <v>0.0</v>
      </c>
      <c r="Q348" s="99"/>
      <c r="R348" s="46"/>
      <c r="S348" s="46"/>
      <c r="T348" s="22" t="s">
        <v>215</v>
      </c>
      <c r="U348" s="86" t="s">
        <v>1330</v>
      </c>
      <c r="V348" s="9" t="s">
        <v>19</v>
      </c>
      <c r="W348" s="87" t="str">
        <f t="shared" si="3"/>
        <v>Ativo</v>
      </c>
      <c r="X348" s="22"/>
      <c r="Y348" s="88" t="s">
        <v>220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>
        <v>10339.45</v>
      </c>
      <c r="AL348" s="90">
        <v>10446.65</v>
      </c>
      <c r="AM348" s="90">
        <v>15053.15</v>
      </c>
      <c r="AN348" s="90">
        <v>18125.33</v>
      </c>
      <c r="AO348" s="90">
        <v>25261.81</v>
      </c>
      <c r="AP348" s="90">
        <v>30392.48</v>
      </c>
      <c r="AQ348" s="89">
        <v>35092.04</v>
      </c>
      <c r="AR348" s="89">
        <v>41435.87</v>
      </c>
    </row>
    <row r="349" ht="15.75" customHeight="1">
      <c r="A349" s="57" t="s">
        <v>37</v>
      </c>
      <c r="B349" s="80" t="s">
        <v>58</v>
      </c>
      <c r="C349" s="20" t="s">
        <v>1331</v>
      </c>
      <c r="D349" s="81" t="s">
        <v>18</v>
      </c>
      <c r="E349" s="22" t="s">
        <v>19</v>
      </c>
      <c r="F349" s="81" t="s">
        <v>55</v>
      </c>
      <c r="G349" s="81" t="str">
        <f t="shared" si="1"/>
        <v>Bruno</v>
      </c>
      <c r="H349" s="82" t="s">
        <v>214</v>
      </c>
      <c r="I349" s="82" t="s">
        <v>24</v>
      </c>
      <c r="J349" s="81" t="str">
        <f t="shared" si="2"/>
        <v>Sim</v>
      </c>
      <c r="K349" s="83">
        <v>45168.0</v>
      </c>
      <c r="L349" s="101"/>
      <c r="M349" s="22" t="s">
        <v>50</v>
      </c>
      <c r="N349" s="84">
        <v>0.01</v>
      </c>
      <c r="O349" s="81" t="s">
        <v>24</v>
      </c>
      <c r="P349" s="85">
        <v>0.0</v>
      </c>
      <c r="Q349" s="46" t="s">
        <v>1332</v>
      </c>
      <c r="R349" s="102" t="s">
        <v>1333</v>
      </c>
      <c r="S349" s="46"/>
      <c r="T349" s="22" t="s">
        <v>215</v>
      </c>
      <c r="U349" s="86" t="s">
        <v>1334</v>
      </c>
      <c r="V349" s="9" t="s">
        <v>19</v>
      </c>
      <c r="W349" s="87" t="str">
        <f t="shared" si="3"/>
        <v>Ativo</v>
      </c>
      <c r="X349" s="22"/>
      <c r="Y349" s="88" t="s">
        <v>144</v>
      </c>
      <c r="Z349" s="90"/>
      <c r="AA349" s="90"/>
      <c r="AB349" s="90"/>
      <c r="AC349" s="90"/>
      <c r="AD349" s="90">
        <v>0.0</v>
      </c>
      <c r="AE349" s="90">
        <v>0.0</v>
      </c>
      <c r="AF349" s="90">
        <v>0.0</v>
      </c>
      <c r="AG349" s="90">
        <v>0.0</v>
      </c>
      <c r="AH349" s="90">
        <v>0.0</v>
      </c>
      <c r="AI349" s="90">
        <v>0.0</v>
      </c>
      <c r="AJ349" s="90">
        <v>0.0</v>
      </c>
      <c r="AK349" s="90">
        <v>2695076.71</v>
      </c>
      <c r="AL349" s="90">
        <v>2708443.2</v>
      </c>
      <c r="AM349" s="90">
        <v>2726002.4</v>
      </c>
      <c r="AN349" s="90">
        <v>2757970.69</v>
      </c>
      <c r="AO349" s="90">
        <v>2784573.51</v>
      </c>
      <c r="AP349" s="90">
        <v>2818899.59</v>
      </c>
      <c r="AQ349" s="89">
        <v>2842235.94</v>
      </c>
      <c r="AR349" s="89">
        <v>2847042.41</v>
      </c>
    </row>
    <row r="350" ht="15.75" customHeight="1">
      <c r="A350" s="57" t="s">
        <v>37</v>
      </c>
      <c r="B350" s="80" t="s">
        <v>1335</v>
      </c>
      <c r="C350" s="20" t="s">
        <v>1336</v>
      </c>
      <c r="D350" s="81" t="s">
        <v>18</v>
      </c>
      <c r="E350" s="22" t="s">
        <v>62</v>
      </c>
      <c r="F350" s="81" t="s">
        <v>63</v>
      </c>
      <c r="G350" s="81" t="str">
        <f t="shared" si="1"/>
        <v>Augusto</v>
      </c>
      <c r="H350" s="82" t="s">
        <v>239</v>
      </c>
      <c r="I350" s="82" t="s">
        <v>272</v>
      </c>
      <c r="J350" s="81" t="str">
        <f t="shared" si="2"/>
        <v>Não</v>
      </c>
      <c r="K350" s="83">
        <v>45163.0</v>
      </c>
      <c r="L350" s="98"/>
      <c r="M350" s="22" t="s">
        <v>50</v>
      </c>
      <c r="N350" s="84">
        <v>0.012</v>
      </c>
      <c r="O350" s="81" t="s">
        <v>24</v>
      </c>
      <c r="P350" s="85">
        <v>0.0</v>
      </c>
      <c r="Q350" s="127"/>
      <c r="R350" s="127"/>
      <c r="S350" s="46" t="s">
        <v>1337</v>
      </c>
      <c r="T350" s="22" t="s">
        <v>215</v>
      </c>
      <c r="U350" s="86" t="s">
        <v>1338</v>
      </c>
      <c r="V350" s="9" t="s">
        <v>269</v>
      </c>
      <c r="W350" s="87" t="str">
        <f t="shared" si="3"/>
        <v>Ativo</v>
      </c>
      <c r="X350" s="22"/>
      <c r="Y350" s="88" t="s">
        <v>144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37</v>
      </c>
      <c r="B351" s="80" t="s">
        <v>1339</v>
      </c>
      <c r="C351" s="20" t="s">
        <v>1340</v>
      </c>
      <c r="D351" s="81" t="s">
        <v>18</v>
      </c>
      <c r="E351" s="22" t="s">
        <v>62</v>
      </c>
      <c r="F351" s="81" t="s">
        <v>63</v>
      </c>
      <c r="G351" s="81" t="str">
        <f t="shared" si="1"/>
        <v>Augusto</v>
      </c>
      <c r="H351" s="82" t="s">
        <v>214</v>
      </c>
      <c r="I351" s="82" t="s">
        <v>24</v>
      </c>
      <c r="J351" s="81" t="str">
        <f t="shared" si="2"/>
        <v>Não</v>
      </c>
      <c r="K351" s="83">
        <v>45163.0</v>
      </c>
      <c r="L351" s="98"/>
      <c r="M351" s="22" t="s">
        <v>50</v>
      </c>
      <c r="N351" s="84">
        <v>0.012</v>
      </c>
      <c r="O351" s="81" t="s">
        <v>24</v>
      </c>
      <c r="P351" s="85">
        <v>0.0</v>
      </c>
      <c r="Q351" s="46"/>
      <c r="R351" s="127"/>
      <c r="S351" s="96" t="s">
        <v>1341</v>
      </c>
      <c r="T351" s="22" t="s">
        <v>215</v>
      </c>
      <c r="U351" s="86" t="s">
        <v>1342</v>
      </c>
      <c r="V351" s="9" t="s">
        <v>269</v>
      </c>
      <c r="W351" s="87" t="str">
        <f t="shared" si="3"/>
        <v>Ativo</v>
      </c>
      <c r="X351" s="22"/>
      <c r="Y351" s="88" t="s">
        <v>144</v>
      </c>
      <c r="Z351" s="90"/>
      <c r="AA351" s="90"/>
      <c r="AB351" s="90"/>
      <c r="AC351" s="90"/>
      <c r="AD351" s="90"/>
      <c r="AE351" s="90"/>
      <c r="AF351" s="90"/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128816.72</v>
      </c>
      <c r="AM351" s="90">
        <v>148547.36</v>
      </c>
      <c r="AN351" s="90">
        <v>150165.52</v>
      </c>
      <c r="AO351" s="90">
        <v>151570.25</v>
      </c>
      <c r="AP351" s="90">
        <v>152764.24</v>
      </c>
      <c r="AQ351" s="89">
        <v>153721.78</v>
      </c>
      <c r="AR351" s="89">
        <v>153435.44</v>
      </c>
    </row>
    <row r="352" ht="15.75" customHeight="1">
      <c r="A352" s="57" t="s">
        <v>37</v>
      </c>
      <c r="B352" s="97" t="s">
        <v>1343</v>
      </c>
      <c r="C352" s="20" t="s">
        <v>1344</v>
      </c>
      <c r="D352" s="9" t="s">
        <v>18</v>
      </c>
      <c r="E352" s="22" t="s">
        <v>29</v>
      </c>
      <c r="F352" s="9" t="s">
        <v>234</v>
      </c>
      <c r="G352" s="81" t="str">
        <f t="shared" si="1"/>
        <v>Bruno</v>
      </c>
      <c r="H352" s="82" t="s">
        <v>214</v>
      </c>
      <c r="I352" s="82" t="s">
        <v>24</v>
      </c>
      <c r="J352" s="81" t="str">
        <f t="shared" si="2"/>
        <v>Não</v>
      </c>
      <c r="K352" s="83">
        <v>45043.0</v>
      </c>
      <c r="L352" s="22"/>
      <c r="M352" s="22" t="s">
        <v>50</v>
      </c>
      <c r="N352" s="84">
        <v>0.007</v>
      </c>
      <c r="O352" s="81" t="s">
        <v>24</v>
      </c>
      <c r="P352" s="85">
        <v>0.0</v>
      </c>
      <c r="Q352" s="57"/>
      <c r="R352" s="57"/>
      <c r="S352" s="46" t="s">
        <v>1345</v>
      </c>
      <c r="T352" s="22" t="s">
        <v>296</v>
      </c>
      <c r="U352" s="86" t="s">
        <v>1346</v>
      </c>
      <c r="V352" s="9" t="s">
        <v>29</v>
      </c>
      <c r="W352" s="87" t="str">
        <f t="shared" si="3"/>
        <v>Ativo</v>
      </c>
      <c r="X352" s="22"/>
      <c r="Y352" s="88" t="s">
        <v>220</v>
      </c>
      <c r="Z352" s="90"/>
      <c r="AA352" s="90"/>
      <c r="AB352" s="90"/>
      <c r="AC352" s="90"/>
      <c r="AD352" s="90"/>
      <c r="AE352" s="90"/>
      <c r="AF352" s="90"/>
      <c r="AG352" s="90">
        <v>1071917.64</v>
      </c>
      <c r="AH352" s="90">
        <v>1082128.18</v>
      </c>
      <c r="AI352" s="90">
        <v>1092925.25</v>
      </c>
      <c r="AJ352" s="90">
        <v>1103042.33</v>
      </c>
      <c r="AK352" s="90">
        <v>1114290.66</v>
      </c>
      <c r="AL352" s="90">
        <v>1123818.71</v>
      </c>
      <c r="AM352" s="90">
        <v>1132366.37</v>
      </c>
      <c r="AN352" s="90">
        <v>1140936.78</v>
      </c>
      <c r="AO352" s="90">
        <v>1151073.29</v>
      </c>
      <c r="AP352" s="90">
        <v>1162335.55</v>
      </c>
      <c r="AQ352" s="89">
        <v>1171520.62</v>
      </c>
      <c r="AR352" s="89">
        <v>1181453.01</v>
      </c>
    </row>
    <row r="353" ht="15.75" customHeight="1">
      <c r="A353" s="57" t="s">
        <v>37</v>
      </c>
      <c r="B353" s="80" t="s">
        <v>1347</v>
      </c>
      <c r="C353" s="20" t="s">
        <v>1348</v>
      </c>
      <c r="D353" s="81" t="s">
        <v>18</v>
      </c>
      <c r="E353" s="22" t="s">
        <v>19</v>
      </c>
      <c r="F353" s="81" t="s">
        <v>42</v>
      </c>
      <c r="G353" s="81" t="str">
        <f t="shared" si="1"/>
        <v>Augusto</v>
      </c>
      <c r="H353" s="87" t="s">
        <v>214</v>
      </c>
      <c r="I353" s="82" t="s">
        <v>24</v>
      </c>
      <c r="J353" s="81" t="str">
        <f t="shared" si="2"/>
        <v>Não</v>
      </c>
      <c r="K353" s="83">
        <v>44896.0</v>
      </c>
      <c r="L353" s="22"/>
      <c r="M353" s="86" t="s">
        <v>85</v>
      </c>
      <c r="N353" s="94">
        <v>0.012</v>
      </c>
      <c r="O353" s="9" t="s">
        <v>86</v>
      </c>
      <c r="P353" s="95">
        <v>0.1</v>
      </c>
      <c r="Q353" s="99"/>
      <c r="R353" s="127"/>
      <c r="S353" s="145" t="s">
        <v>1349</v>
      </c>
      <c r="T353" s="22" t="s">
        <v>215</v>
      </c>
      <c r="U353" s="86" t="s">
        <v>1350</v>
      </c>
      <c r="V353" s="9" t="s">
        <v>19</v>
      </c>
      <c r="W353" s="87" t="str">
        <f t="shared" si="3"/>
        <v>Ativo</v>
      </c>
      <c r="X353" s="22"/>
      <c r="Y353" s="88" t="s">
        <v>220</v>
      </c>
      <c r="Z353" s="90"/>
      <c r="AA353" s="90"/>
      <c r="AB353" s="90"/>
      <c r="AC353" s="90">
        <v>101027.34</v>
      </c>
      <c r="AD353" s="90">
        <v>102057.18</v>
      </c>
      <c r="AE353" s="90">
        <v>102893.4</v>
      </c>
      <c r="AF353" s="90">
        <v>103997.85</v>
      </c>
      <c r="AG353" s="90">
        <v>104799.51</v>
      </c>
      <c r="AH353" s="90">
        <v>105881.35</v>
      </c>
      <c r="AI353" s="90">
        <v>106857.75</v>
      </c>
      <c r="AJ353" s="90">
        <v>107813.68</v>
      </c>
      <c r="AK353" s="90">
        <v>108868.49</v>
      </c>
      <c r="AL353" s="90">
        <v>109771.07</v>
      </c>
      <c r="AM353" s="90">
        <v>110709.64</v>
      </c>
      <c r="AN353" s="90">
        <v>111519.87</v>
      </c>
      <c r="AO353" s="90">
        <v>112181.15</v>
      </c>
      <c r="AP353" s="90">
        <v>200282.08</v>
      </c>
      <c r="AQ353" s="89">
        <v>201657.73</v>
      </c>
      <c r="AR353" s="89">
        <v>203648.03</v>
      </c>
    </row>
    <row r="354" ht="15.75" customHeight="1">
      <c r="A354" s="57" t="s">
        <v>37</v>
      </c>
      <c r="B354" s="97" t="s">
        <v>1351</v>
      </c>
      <c r="C354" s="20" t="s">
        <v>1352</v>
      </c>
      <c r="D354" s="81" t="s">
        <v>18</v>
      </c>
      <c r="E354" s="22" t="s">
        <v>62</v>
      </c>
      <c r="F354" s="22" t="s">
        <v>63</v>
      </c>
      <c r="G354" s="81" t="str">
        <f t="shared" si="1"/>
        <v>Augusto</v>
      </c>
      <c r="H354" s="82" t="s">
        <v>239</v>
      </c>
      <c r="I354" s="87" t="s">
        <v>272</v>
      </c>
      <c r="J354" s="81" t="str">
        <f t="shared" si="2"/>
        <v>Não</v>
      </c>
      <c r="K354" s="83">
        <v>45163.0</v>
      </c>
      <c r="L354" s="98"/>
      <c r="M354" s="22" t="s">
        <v>77</v>
      </c>
      <c r="N354" s="84">
        <v>0.015</v>
      </c>
      <c r="O354" s="81" t="s">
        <v>86</v>
      </c>
      <c r="P354" s="85">
        <v>0.1</v>
      </c>
      <c r="Q354" s="46"/>
      <c r="R354" s="127"/>
      <c r="S354" s="122"/>
      <c r="T354" s="22" t="s">
        <v>215</v>
      </c>
      <c r="U354" s="86" t="s">
        <v>1353</v>
      </c>
      <c r="V354" s="9" t="s">
        <v>269</v>
      </c>
      <c r="W354" s="87" t="str">
        <f t="shared" si="3"/>
        <v>Ativo</v>
      </c>
      <c r="X354" s="22"/>
      <c r="Y354" s="88" t="s">
        <v>144</v>
      </c>
      <c r="Z354" s="90"/>
      <c r="AA354" s="90"/>
      <c r="AB354" s="90"/>
      <c r="AC354" s="90"/>
      <c r="AD354" s="90"/>
      <c r="AE354" s="90"/>
      <c r="AF354" s="90">
        <v>0.0</v>
      </c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0.89</v>
      </c>
    </row>
    <row r="355" ht="15.75" customHeight="1">
      <c r="A355" s="57" t="s">
        <v>37</v>
      </c>
      <c r="B355" s="133" t="s">
        <v>1354</v>
      </c>
      <c r="C355" s="20" t="s">
        <v>1355</v>
      </c>
      <c r="D355" s="81" t="s">
        <v>18</v>
      </c>
      <c r="E355" s="22" t="s">
        <v>62</v>
      </c>
      <c r="F355" s="22" t="s">
        <v>63</v>
      </c>
      <c r="G355" s="81" t="str">
        <f t="shared" si="1"/>
        <v>Augusto</v>
      </c>
      <c r="H355" s="87" t="s">
        <v>239</v>
      </c>
      <c r="I355" s="87" t="s">
        <v>272</v>
      </c>
      <c r="J355" s="81" t="str">
        <f t="shared" si="2"/>
        <v>Não</v>
      </c>
      <c r="K355" s="83">
        <v>45000.0</v>
      </c>
      <c r="L355" s="22"/>
      <c r="M355" s="22" t="s">
        <v>50</v>
      </c>
      <c r="N355" s="84">
        <v>0.012</v>
      </c>
      <c r="O355" s="81" t="s">
        <v>24</v>
      </c>
      <c r="P355" s="85">
        <v>0.0</v>
      </c>
      <c r="Q355" s="127"/>
      <c r="R355" s="127"/>
      <c r="S355" s="127"/>
      <c r="T355" s="22" t="s">
        <v>215</v>
      </c>
      <c r="U355" s="86" t="s">
        <v>1353</v>
      </c>
      <c r="V355" s="9" t="s">
        <v>269</v>
      </c>
      <c r="W355" s="87" t="str">
        <f t="shared" si="3"/>
        <v>Ativo</v>
      </c>
      <c r="X355" s="22"/>
      <c r="Y355" s="88" t="s">
        <v>144</v>
      </c>
      <c r="Z355" s="90"/>
      <c r="AA355" s="90"/>
      <c r="AB355" s="90"/>
      <c r="AC355" s="90"/>
      <c r="AD355" s="90"/>
      <c r="AE355" s="90"/>
      <c r="AF355" s="90">
        <v>1204685.2</v>
      </c>
      <c r="AG355" s="90">
        <v>1203727.57</v>
      </c>
      <c r="AH355" s="90">
        <v>1207452.88</v>
      </c>
      <c r="AI355" s="90">
        <v>964261.47</v>
      </c>
      <c r="AJ355" s="90">
        <v>971845.22</v>
      </c>
      <c r="AK355" s="90">
        <v>798796.03</v>
      </c>
      <c r="AL355" s="90">
        <v>250333.99</v>
      </c>
      <c r="AM355" s="90">
        <v>10548.21</v>
      </c>
      <c r="AN355" s="90">
        <v>10496.54</v>
      </c>
      <c r="AO355" s="90">
        <v>7.82</v>
      </c>
      <c r="AP355" s="90">
        <v>0.0</v>
      </c>
      <c r="AQ355" s="89">
        <v>0.89</v>
      </c>
      <c r="AR355" s="89">
        <v>0.0</v>
      </c>
    </row>
    <row r="356" ht="15.75" customHeight="1">
      <c r="A356" s="57" t="s">
        <v>37</v>
      </c>
      <c r="B356" s="80" t="s">
        <v>1356</v>
      </c>
      <c r="C356" s="20" t="s">
        <v>1357</v>
      </c>
      <c r="D356" s="81" t="s">
        <v>18</v>
      </c>
      <c r="E356" s="22" t="s">
        <v>29</v>
      </c>
      <c r="F356" s="81" t="s">
        <v>92</v>
      </c>
      <c r="G356" s="81" t="str">
        <f t="shared" si="1"/>
        <v>Augusto</v>
      </c>
      <c r="H356" s="82" t="s">
        <v>214</v>
      </c>
      <c r="I356" s="82" t="s">
        <v>24</v>
      </c>
      <c r="J356" s="81" t="str">
        <f t="shared" si="2"/>
        <v>Sim</v>
      </c>
      <c r="K356" s="83">
        <v>44928.0</v>
      </c>
      <c r="L356" s="22"/>
      <c r="M356" s="22" t="s">
        <v>50</v>
      </c>
      <c r="N356" s="84">
        <v>0.012</v>
      </c>
      <c r="O356" s="81" t="s">
        <v>24</v>
      </c>
      <c r="P356" s="85">
        <v>0.0</v>
      </c>
      <c r="Q356" s="96" t="s">
        <v>1358</v>
      </c>
      <c r="R356" s="46" t="s">
        <v>1359</v>
      </c>
      <c r="S356" s="127"/>
      <c r="T356" s="22" t="s">
        <v>215</v>
      </c>
      <c r="U356" s="86" t="s">
        <v>1360</v>
      </c>
      <c r="V356" s="9" t="s">
        <v>29</v>
      </c>
      <c r="W356" s="87" t="str">
        <f t="shared" si="3"/>
        <v>Ativo</v>
      </c>
      <c r="X356" s="22"/>
      <c r="Y356" s="88" t="s">
        <v>220</v>
      </c>
      <c r="Z356" s="90"/>
      <c r="AA356" s="90"/>
      <c r="AB356" s="90"/>
      <c r="AC356" s="90">
        <v>25536.14</v>
      </c>
      <c r="AD356" s="90">
        <v>30960.44</v>
      </c>
      <c r="AE356" s="90">
        <v>31196.96</v>
      </c>
      <c r="AF356" s="90">
        <v>31403.17</v>
      </c>
      <c r="AG356" s="90">
        <v>41622.38</v>
      </c>
      <c r="AH356" s="90">
        <v>42040.96</v>
      </c>
      <c r="AI356" s="90">
        <v>42401.2</v>
      </c>
      <c r="AJ356" s="90">
        <v>42756.62</v>
      </c>
      <c r="AK356" s="90">
        <v>53231.46</v>
      </c>
      <c r="AL356" s="90">
        <v>53641.79</v>
      </c>
      <c r="AM356" s="90">
        <v>54127.45</v>
      </c>
      <c r="AN356" s="90">
        <v>54551.49</v>
      </c>
      <c r="AO356" s="90">
        <v>54998.82</v>
      </c>
      <c r="AP356" s="90">
        <v>44982.02</v>
      </c>
      <c r="AQ356" s="89">
        <v>45312.38</v>
      </c>
      <c r="AR356" s="89">
        <v>35463.24</v>
      </c>
    </row>
    <row r="357" ht="15.75" customHeight="1">
      <c r="A357" s="57" t="s">
        <v>37</v>
      </c>
      <c r="B357" s="80" t="s">
        <v>1361</v>
      </c>
      <c r="C357" s="20" t="s">
        <v>1362</v>
      </c>
      <c r="D357" s="81" t="s">
        <v>67</v>
      </c>
      <c r="E357" s="22" t="s">
        <v>29</v>
      </c>
      <c r="F357" s="81" t="s">
        <v>471</v>
      </c>
      <c r="G357" s="81" t="str">
        <f t="shared" si="1"/>
        <v>Bruno</v>
      </c>
      <c r="H357" s="82" t="s">
        <v>214</v>
      </c>
      <c r="I357" s="82" t="s">
        <v>24</v>
      </c>
      <c r="J357" s="81" t="str">
        <f t="shared" si="2"/>
        <v>Não</v>
      </c>
      <c r="K357" s="83">
        <v>45168.0</v>
      </c>
      <c r="L357" s="22"/>
      <c r="M357" s="22" t="s">
        <v>50</v>
      </c>
      <c r="N357" s="84">
        <v>0.005</v>
      </c>
      <c r="O357" s="81" t="s">
        <v>24</v>
      </c>
      <c r="P357" s="85">
        <v>0.0</v>
      </c>
      <c r="Q357" s="46"/>
      <c r="R357" s="46"/>
      <c r="S357" s="127"/>
      <c r="T357" s="22" t="s">
        <v>215</v>
      </c>
      <c r="U357" s="86" t="s">
        <v>1363</v>
      </c>
      <c r="V357" s="9" t="s">
        <v>29</v>
      </c>
      <c r="W357" s="87" t="str">
        <f t="shared" si="3"/>
        <v>Ativo</v>
      </c>
      <c r="X357" s="22"/>
      <c r="Y357" s="88" t="s">
        <v>144</v>
      </c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>
        <v>996849.67</v>
      </c>
      <c r="AL357" s="90">
        <v>1003085.23</v>
      </c>
      <c r="AM357" s="90">
        <v>1060111.65</v>
      </c>
      <c r="AN357" s="90">
        <v>1163944.79</v>
      </c>
      <c r="AO357" s="90">
        <v>1174396.05</v>
      </c>
      <c r="AP357" s="90">
        <v>1184469.5</v>
      </c>
      <c r="AQ357" s="89">
        <v>1193854.74</v>
      </c>
      <c r="AR357" s="89">
        <v>859210.0</v>
      </c>
    </row>
    <row r="358" ht="15.75" customHeight="1">
      <c r="A358" s="57" t="s">
        <v>37</v>
      </c>
      <c r="B358" s="80" t="s">
        <v>1364</v>
      </c>
      <c r="C358" s="20" t="s">
        <v>1365</v>
      </c>
      <c r="D358" s="81" t="s">
        <v>18</v>
      </c>
      <c r="E358" s="22" t="s">
        <v>29</v>
      </c>
      <c r="F358" s="81" t="s">
        <v>92</v>
      </c>
      <c r="G358" s="81" t="str">
        <f t="shared" si="1"/>
        <v>Augusto</v>
      </c>
      <c r="H358" s="82" t="s">
        <v>214</v>
      </c>
      <c r="I358" s="82" t="s">
        <v>24</v>
      </c>
      <c r="J358" s="81" t="str">
        <f t="shared" si="2"/>
        <v>Não</v>
      </c>
      <c r="K358" s="83">
        <v>44931.0</v>
      </c>
      <c r="L358" s="22"/>
      <c r="M358" s="20" t="s">
        <v>59</v>
      </c>
      <c r="N358" s="84">
        <v>0.025</v>
      </c>
      <c r="O358" s="81" t="s">
        <v>142</v>
      </c>
      <c r="P358" s="85">
        <v>0.2</v>
      </c>
      <c r="Q358" s="127"/>
      <c r="R358" s="127"/>
      <c r="S358" s="127"/>
      <c r="T358" s="22" t="s">
        <v>215</v>
      </c>
      <c r="U358" s="86" t="s">
        <v>1366</v>
      </c>
      <c r="V358" s="9" t="s">
        <v>29</v>
      </c>
      <c r="W358" s="87" t="str">
        <f t="shared" si="3"/>
        <v>Ativo</v>
      </c>
      <c r="X358" s="22"/>
      <c r="Y358" s="88" t="s">
        <v>220</v>
      </c>
      <c r="Z358" s="90"/>
      <c r="AA358" s="90"/>
      <c r="AB358" s="90"/>
      <c r="AC358" s="90"/>
      <c r="AD358" s="90">
        <v>50668.18</v>
      </c>
      <c r="AE358" s="90">
        <v>49951.69</v>
      </c>
      <c r="AF358" s="90">
        <v>50254.3</v>
      </c>
      <c r="AG358" s="90">
        <v>49569.35</v>
      </c>
      <c r="AH358" s="90">
        <v>51210.32</v>
      </c>
      <c r="AI358" s="90">
        <v>55533.69</v>
      </c>
      <c r="AJ358" s="90">
        <v>58614.75</v>
      </c>
      <c r="AK358" s="90">
        <v>55714.57</v>
      </c>
      <c r="AL358" s="90">
        <v>55545.7</v>
      </c>
      <c r="AM358" s="90">
        <v>53123.37</v>
      </c>
      <c r="AN358" s="90">
        <v>57005.78</v>
      </c>
      <c r="AO358" s="90">
        <v>59703.08</v>
      </c>
      <c r="AP358" s="90">
        <v>55567.17</v>
      </c>
      <c r="AQ358" s="89">
        <v>56324.34</v>
      </c>
      <c r="AR358" s="89">
        <v>58458.23</v>
      </c>
    </row>
    <row r="359" ht="15.75" customHeight="1">
      <c r="A359" s="57" t="s">
        <v>37</v>
      </c>
      <c r="B359" s="80" t="s">
        <v>1367</v>
      </c>
      <c r="C359" s="20" t="s">
        <v>1368</v>
      </c>
      <c r="D359" s="81" t="s">
        <v>18</v>
      </c>
      <c r="E359" s="22" t="s">
        <v>29</v>
      </c>
      <c r="F359" s="81" t="s">
        <v>92</v>
      </c>
      <c r="G359" s="81" t="str">
        <f t="shared" si="1"/>
        <v>Augusto</v>
      </c>
      <c r="H359" s="82" t="s">
        <v>214</v>
      </c>
      <c r="I359" s="82" t="s">
        <v>24</v>
      </c>
      <c r="J359" s="81" t="str">
        <f t="shared" si="2"/>
        <v>Não</v>
      </c>
      <c r="K359" s="83">
        <v>44931.0</v>
      </c>
      <c r="L359" s="22"/>
      <c r="M359" s="22" t="s">
        <v>50</v>
      </c>
      <c r="N359" s="84">
        <v>0.012</v>
      </c>
      <c r="O359" s="81" t="s">
        <v>24</v>
      </c>
      <c r="P359" s="85">
        <v>0.0</v>
      </c>
      <c r="Q359" s="127"/>
      <c r="R359" s="127"/>
      <c r="S359" s="127"/>
      <c r="T359" s="22" t="s">
        <v>215</v>
      </c>
      <c r="U359" s="86" t="s">
        <v>1366</v>
      </c>
      <c r="V359" s="9" t="s">
        <v>29</v>
      </c>
      <c r="W359" s="87" t="str">
        <f t="shared" si="3"/>
        <v>Ativo</v>
      </c>
      <c r="X359" s="22"/>
      <c r="Y359" s="88" t="s">
        <v>220</v>
      </c>
      <c r="Z359" s="90"/>
      <c r="AA359" s="90"/>
      <c r="AB359" s="90"/>
      <c r="AC359" s="90"/>
      <c r="AD359" s="90">
        <v>151367.07</v>
      </c>
      <c r="AE359" s="90">
        <v>152610.03</v>
      </c>
      <c r="AF359" s="90">
        <v>154284.45</v>
      </c>
      <c r="AG359" s="90">
        <v>155466.58</v>
      </c>
      <c r="AH359" s="90">
        <v>157127.4</v>
      </c>
      <c r="AI359" s="90">
        <v>158575.16</v>
      </c>
      <c r="AJ359" s="90">
        <v>159926.25</v>
      </c>
      <c r="AK359" s="90">
        <v>161459.68</v>
      </c>
      <c r="AL359" s="90">
        <v>162743.17</v>
      </c>
      <c r="AM359" s="90">
        <v>164169.26</v>
      </c>
      <c r="AN359" s="90">
        <v>165328.85</v>
      </c>
      <c r="AO359" s="90">
        <v>166608.4</v>
      </c>
      <c r="AP359" s="90">
        <v>166145.88</v>
      </c>
      <c r="AQ359" s="89">
        <v>167373.47</v>
      </c>
      <c r="AR359" s="89">
        <v>167672.4</v>
      </c>
    </row>
    <row r="360" ht="15.75" customHeight="1">
      <c r="A360" s="57" t="s">
        <v>37</v>
      </c>
      <c r="B360" s="189" t="s">
        <v>1369</v>
      </c>
      <c r="C360" s="190" t="s">
        <v>1370</v>
      </c>
      <c r="D360" s="191" t="s">
        <v>67</v>
      </c>
      <c r="E360" s="192" t="s">
        <v>29</v>
      </c>
      <c r="F360" s="81" t="s">
        <v>471</v>
      </c>
      <c r="G360" s="81" t="str">
        <f t="shared" si="1"/>
        <v>Augusto</v>
      </c>
      <c r="H360" s="193" t="s">
        <v>214</v>
      </c>
      <c r="I360" s="82" t="s">
        <v>24</v>
      </c>
      <c r="J360" s="81" t="str">
        <f t="shared" si="2"/>
        <v>Sim</v>
      </c>
      <c r="K360" s="194">
        <v>45125.0</v>
      </c>
      <c r="L360" s="192"/>
      <c r="M360" s="192" t="s">
        <v>880</v>
      </c>
      <c r="N360" s="195">
        <v>0.0085</v>
      </c>
      <c r="O360" s="191" t="s">
        <v>24</v>
      </c>
      <c r="P360" s="196">
        <v>0.0</v>
      </c>
      <c r="Q360" s="197" t="s">
        <v>1371</v>
      </c>
      <c r="R360" s="198" t="s">
        <v>1372</v>
      </c>
      <c r="S360" s="198"/>
      <c r="T360" s="192" t="s">
        <v>215</v>
      </c>
      <c r="U360" s="86" t="s">
        <v>1373</v>
      </c>
      <c r="V360" s="199" t="s">
        <v>29</v>
      </c>
      <c r="W360" s="87" t="str">
        <f t="shared" si="3"/>
        <v>Ativo</v>
      </c>
      <c r="X360" s="192"/>
      <c r="Y360" s="200" t="s">
        <v>144</v>
      </c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>
        <v>1228192.68</v>
      </c>
      <c r="AK360" s="201">
        <v>1243750.43</v>
      </c>
      <c r="AL360" s="90">
        <v>1088497.03</v>
      </c>
      <c r="AM360" s="90">
        <v>187400.79</v>
      </c>
      <c r="AN360" s="90">
        <v>201253.67</v>
      </c>
      <c r="AO360" s="90">
        <v>223190.6</v>
      </c>
      <c r="AP360" s="90">
        <v>257719.65</v>
      </c>
      <c r="AQ360" s="89">
        <v>266094.28</v>
      </c>
      <c r="AR360" s="89">
        <v>283791.34</v>
      </c>
    </row>
    <row r="361" ht="15.75" customHeight="1">
      <c r="A361" s="57" t="s">
        <v>37</v>
      </c>
      <c r="B361" s="80" t="s">
        <v>1374</v>
      </c>
      <c r="C361" s="20" t="s">
        <v>1375</v>
      </c>
      <c r="D361" s="81" t="s">
        <v>18</v>
      </c>
      <c r="E361" s="22" t="s">
        <v>19</v>
      </c>
      <c r="F361" s="81" t="s">
        <v>55</v>
      </c>
      <c r="G361" s="81" t="str">
        <f t="shared" si="1"/>
        <v>Bruno</v>
      </c>
      <c r="H361" s="82" t="s">
        <v>214</v>
      </c>
      <c r="I361" s="82" t="s">
        <v>24</v>
      </c>
      <c r="J361" s="81" t="str">
        <f t="shared" si="2"/>
        <v>Não</v>
      </c>
      <c r="K361" s="83">
        <v>44980.0</v>
      </c>
      <c r="L361" s="22"/>
      <c r="M361" s="22" t="s">
        <v>77</v>
      </c>
      <c r="N361" s="84">
        <v>0.015</v>
      </c>
      <c r="O361" s="81" t="s">
        <v>86</v>
      </c>
      <c r="P361" s="85">
        <v>0.1</v>
      </c>
      <c r="Q361" s="127"/>
      <c r="R361" s="127"/>
      <c r="S361" s="127"/>
      <c r="T361" s="22" t="s">
        <v>215</v>
      </c>
      <c r="U361" s="86" t="s">
        <v>1376</v>
      </c>
      <c r="V361" s="9" t="s">
        <v>19</v>
      </c>
      <c r="W361" s="87" t="str">
        <f t="shared" si="3"/>
        <v>Ativo</v>
      </c>
      <c r="X361" s="22"/>
      <c r="Y361" s="88" t="s">
        <v>220</v>
      </c>
      <c r="Z361" s="90"/>
      <c r="AA361" s="90"/>
      <c r="AB361" s="90"/>
      <c r="AC361" s="90"/>
      <c r="AD361" s="90">
        <v>0.0</v>
      </c>
      <c r="AE361" s="90">
        <v>485180.91</v>
      </c>
      <c r="AF361" s="90">
        <v>586527.81</v>
      </c>
      <c r="AG361" s="90">
        <v>589105.09</v>
      </c>
      <c r="AH361" s="90">
        <v>599462.24</v>
      </c>
      <c r="AI361" s="90">
        <v>623799.05</v>
      </c>
      <c r="AJ361" s="90">
        <v>626680.78</v>
      </c>
      <c r="AK361" s="90">
        <v>646739.9</v>
      </c>
      <c r="AL361" s="90">
        <v>677433.36</v>
      </c>
      <c r="AM361" s="90">
        <v>687798.21</v>
      </c>
      <c r="AN361" s="90">
        <v>730790.37</v>
      </c>
      <c r="AO361" s="90">
        <v>754062.16</v>
      </c>
      <c r="AP361" s="90">
        <v>751642.51</v>
      </c>
      <c r="AQ361" s="89">
        <v>789676.27</v>
      </c>
      <c r="AR361" s="89">
        <v>812486.91</v>
      </c>
    </row>
    <row r="362" ht="15.75" customHeight="1">
      <c r="A362" s="57" t="s">
        <v>37</v>
      </c>
      <c r="B362" s="80" t="s">
        <v>1377</v>
      </c>
      <c r="C362" s="202" t="s">
        <v>1378</v>
      </c>
      <c r="D362" s="81" t="s">
        <v>18</v>
      </c>
      <c r="E362" s="22" t="s">
        <v>62</v>
      </c>
      <c r="F362" s="81" t="s">
        <v>74</v>
      </c>
      <c r="G362" s="81" t="str">
        <f t="shared" si="1"/>
        <v>Augusto</v>
      </c>
      <c r="H362" s="82" t="s">
        <v>214</v>
      </c>
      <c r="I362" s="82" t="s">
        <v>24</v>
      </c>
      <c r="J362" s="81" t="str">
        <f t="shared" si="2"/>
        <v>Não</v>
      </c>
      <c r="K362" s="83">
        <v>45083.0</v>
      </c>
      <c r="L362" s="98"/>
      <c r="M362" s="22" t="s">
        <v>77</v>
      </c>
      <c r="N362" s="84">
        <v>0.015</v>
      </c>
      <c r="O362" s="81" t="s">
        <v>86</v>
      </c>
      <c r="P362" s="85">
        <v>0.1</v>
      </c>
      <c r="Q362" s="127"/>
      <c r="R362" s="127"/>
      <c r="S362" s="127"/>
      <c r="T362" s="22" t="s">
        <v>215</v>
      </c>
      <c r="U362" s="86" t="s">
        <v>1379</v>
      </c>
      <c r="V362" s="9" t="s">
        <v>298</v>
      </c>
      <c r="W362" s="87" t="str">
        <f t="shared" si="3"/>
        <v>Ativo</v>
      </c>
      <c r="X362" s="22"/>
      <c r="Y362" s="88" t="s">
        <v>144</v>
      </c>
      <c r="Z362" s="90"/>
      <c r="AA362" s="90"/>
      <c r="AB362" s="90"/>
      <c r="AC362" s="90"/>
      <c r="AD362" s="90"/>
      <c r="AE362" s="90"/>
      <c r="AF362" s="90"/>
      <c r="AG362" s="90"/>
      <c r="AH362" s="90">
        <v>0.0</v>
      </c>
      <c r="AI362" s="90">
        <v>10046.26</v>
      </c>
      <c r="AJ362" s="90">
        <v>12149.58</v>
      </c>
      <c r="AK362" s="90">
        <v>12266.12</v>
      </c>
      <c r="AL362" s="90">
        <v>17332.09</v>
      </c>
      <c r="AM362" s="90">
        <v>19446.68</v>
      </c>
      <c r="AN362" s="90">
        <v>24301.19</v>
      </c>
      <c r="AO362" s="90">
        <v>24714.34</v>
      </c>
      <c r="AP362" s="90">
        <v>28424.87</v>
      </c>
      <c r="AQ362" s="89">
        <v>30695.79</v>
      </c>
      <c r="AR362" s="89">
        <v>35274.58</v>
      </c>
    </row>
    <row r="363" ht="15.75" customHeight="1">
      <c r="A363" s="6" t="s">
        <v>37</v>
      </c>
      <c r="B363" s="106" t="s">
        <v>1377</v>
      </c>
      <c r="C363" s="110" t="s">
        <v>1380</v>
      </c>
      <c r="D363" s="9" t="s">
        <v>18</v>
      </c>
      <c r="E363" s="22" t="s">
        <v>62</v>
      </c>
      <c r="F363" s="81" t="s">
        <v>74</v>
      </c>
      <c r="G363" s="81" t="str">
        <f t="shared" si="1"/>
        <v>Augusto</v>
      </c>
      <c r="H363" s="82" t="s">
        <v>214</v>
      </c>
      <c r="I363" s="87" t="s">
        <v>24</v>
      </c>
      <c r="J363" s="81" t="str">
        <f t="shared" si="2"/>
        <v>Não</v>
      </c>
      <c r="K363" s="93">
        <v>45364.0</v>
      </c>
      <c r="L363" s="98"/>
      <c r="M363" s="86" t="s">
        <v>223</v>
      </c>
      <c r="N363" s="94">
        <v>0.0</v>
      </c>
      <c r="O363" s="9" t="s">
        <v>24</v>
      </c>
      <c r="P363" s="95">
        <v>0.0</v>
      </c>
      <c r="Q363" s="127"/>
      <c r="R363" s="127"/>
      <c r="S363" s="127"/>
      <c r="T363" s="86" t="s">
        <v>215</v>
      </c>
      <c r="U363" s="86" t="s">
        <v>1379</v>
      </c>
      <c r="V363" s="9" t="s">
        <v>298</v>
      </c>
      <c r="W363" s="87" t="str">
        <f t="shared" si="3"/>
        <v>Ativo</v>
      </c>
      <c r="X363" s="22"/>
      <c r="Y363" s="88" t="s">
        <v>144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89"/>
      <c r="AR363" s="89">
        <v>0.0</v>
      </c>
    </row>
    <row r="364" ht="15.75" customHeight="1">
      <c r="A364" s="57" t="s">
        <v>37</v>
      </c>
      <c r="B364" s="80" t="s">
        <v>1381</v>
      </c>
      <c r="C364" s="20" t="s">
        <v>1382</v>
      </c>
      <c r="D364" s="81" t="s">
        <v>18</v>
      </c>
      <c r="E364" s="22" t="s">
        <v>19</v>
      </c>
      <c r="F364" s="81" t="s">
        <v>20</v>
      </c>
      <c r="G364" s="81" t="str">
        <f t="shared" si="1"/>
        <v>Augusto</v>
      </c>
      <c r="H364" s="82" t="s">
        <v>214</v>
      </c>
      <c r="I364" s="82" t="s">
        <v>24</v>
      </c>
      <c r="J364" s="81" t="str">
        <f t="shared" si="2"/>
        <v>Não</v>
      </c>
      <c r="K364" s="83">
        <v>45014.0</v>
      </c>
      <c r="L364" s="22"/>
      <c r="M364" s="22" t="s">
        <v>59</v>
      </c>
      <c r="N364" s="84">
        <v>0.025</v>
      </c>
      <c r="O364" s="81" t="s">
        <v>142</v>
      </c>
      <c r="P364" s="85">
        <v>0.2</v>
      </c>
      <c r="Q364" s="127"/>
      <c r="R364" s="127"/>
      <c r="S364" s="127"/>
      <c r="T364" s="22" t="s">
        <v>215</v>
      </c>
      <c r="U364" s="86" t="s">
        <v>1383</v>
      </c>
      <c r="V364" s="9" t="s">
        <v>19</v>
      </c>
      <c r="W364" s="87" t="str">
        <f t="shared" si="3"/>
        <v>Ativo</v>
      </c>
      <c r="X364" s="22"/>
      <c r="Y364" s="88" t="s">
        <v>220</v>
      </c>
      <c r="Z364" s="90"/>
      <c r="AA364" s="90"/>
      <c r="AB364" s="90"/>
      <c r="AC364" s="90"/>
      <c r="AD364" s="90"/>
      <c r="AE364" s="90">
        <v>0.0</v>
      </c>
      <c r="AF364" s="90">
        <v>1896.74</v>
      </c>
      <c r="AG364" s="90">
        <v>1906.54</v>
      </c>
      <c r="AH364" s="90">
        <v>1919.93</v>
      </c>
      <c r="AI364" s="90">
        <v>4719.37</v>
      </c>
      <c r="AJ364" s="90">
        <v>4760.49</v>
      </c>
      <c r="AK364" s="90">
        <v>4803.86</v>
      </c>
      <c r="AL364" s="90">
        <v>4633.19</v>
      </c>
      <c r="AM364" s="90">
        <v>4462.58</v>
      </c>
      <c r="AN364" s="90">
        <v>4746.91</v>
      </c>
      <c r="AO364" s="90">
        <v>29.77</v>
      </c>
      <c r="AP364" s="90">
        <v>29.77</v>
      </c>
      <c r="AQ364" s="89">
        <v>30.02</v>
      </c>
      <c r="AR364" s="89">
        <v>30.02</v>
      </c>
    </row>
    <row r="365" ht="15.75" customHeight="1">
      <c r="A365" s="57" t="s">
        <v>37</v>
      </c>
      <c r="B365" s="80" t="s">
        <v>1384</v>
      </c>
      <c r="C365" s="20" t="s">
        <v>1385</v>
      </c>
      <c r="D365" s="81" t="s">
        <v>18</v>
      </c>
      <c r="E365" s="22" t="s">
        <v>19</v>
      </c>
      <c r="F365" s="81" t="s">
        <v>52</v>
      </c>
      <c r="G365" s="81" t="str">
        <f t="shared" si="1"/>
        <v>Augusto</v>
      </c>
      <c r="H365" s="82" t="s">
        <v>214</v>
      </c>
      <c r="I365" s="82" t="s">
        <v>24</v>
      </c>
      <c r="J365" s="81" t="str">
        <f t="shared" si="2"/>
        <v>Sim</v>
      </c>
      <c r="K365" s="83">
        <v>44974.0</v>
      </c>
      <c r="L365" s="22"/>
      <c r="M365" s="22" t="s">
        <v>50</v>
      </c>
      <c r="N365" s="84">
        <v>0.012</v>
      </c>
      <c r="O365" s="81" t="s">
        <v>24</v>
      </c>
      <c r="P365" s="85">
        <v>0.0</v>
      </c>
      <c r="Q365" s="46" t="s">
        <v>1386</v>
      </c>
      <c r="R365" s="46"/>
      <c r="S365" s="46"/>
      <c r="T365" s="22" t="s">
        <v>215</v>
      </c>
      <c r="U365" s="86" t="s">
        <v>1387</v>
      </c>
      <c r="V365" s="9" t="s">
        <v>19</v>
      </c>
      <c r="W365" s="87" t="str">
        <f t="shared" si="3"/>
        <v>Ativo</v>
      </c>
      <c r="X365" s="22"/>
      <c r="Y365" s="88" t="s">
        <v>220</v>
      </c>
      <c r="Z365" s="90"/>
      <c r="AA365" s="90"/>
      <c r="AB365" s="90"/>
      <c r="AC365" s="90"/>
      <c r="AD365" s="90">
        <v>0.0</v>
      </c>
      <c r="AE365" s="90">
        <v>100035.14</v>
      </c>
      <c r="AF365" s="90">
        <v>101119.41</v>
      </c>
      <c r="AG365" s="90">
        <v>101836.34</v>
      </c>
      <c r="AH365" s="90">
        <v>102906.88</v>
      </c>
      <c r="AI365" s="90">
        <v>103590.46</v>
      </c>
      <c r="AJ365" s="90">
        <v>104499.45</v>
      </c>
      <c r="AK365" s="90">
        <v>105466.81</v>
      </c>
      <c r="AL365" s="90">
        <v>106326.76</v>
      </c>
      <c r="AM365" s="90">
        <v>107291.03</v>
      </c>
      <c r="AN365" s="90">
        <v>108038.36</v>
      </c>
      <c r="AO365" s="90">
        <v>108875.23</v>
      </c>
      <c r="AP365" s="90">
        <v>130026.38</v>
      </c>
      <c r="AQ365" s="89">
        <v>131005.55</v>
      </c>
      <c r="AR365" s="89">
        <v>131805.24</v>
      </c>
    </row>
    <row r="366" ht="15.75" customHeight="1">
      <c r="A366" s="57" t="s">
        <v>37</v>
      </c>
      <c r="B366" s="80" t="s">
        <v>1388</v>
      </c>
      <c r="C366" s="20" t="s">
        <v>1389</v>
      </c>
      <c r="D366" s="81" t="s">
        <v>67</v>
      </c>
      <c r="E366" s="22" t="s">
        <v>29</v>
      </c>
      <c r="F366" s="81" t="s">
        <v>30</v>
      </c>
      <c r="G366" s="81" t="str">
        <f t="shared" si="1"/>
        <v>Augusto</v>
      </c>
      <c r="H366" s="82" t="s">
        <v>214</v>
      </c>
      <c r="I366" s="82" t="s">
        <v>24</v>
      </c>
      <c r="J366" s="81" t="str">
        <f t="shared" si="2"/>
        <v>Não</v>
      </c>
      <c r="K366" s="83">
        <v>45125.0</v>
      </c>
      <c r="L366" s="22"/>
      <c r="M366" s="22" t="s">
        <v>50</v>
      </c>
      <c r="N366" s="40">
        <v>0.007</v>
      </c>
      <c r="O366" s="81" t="s">
        <v>24</v>
      </c>
      <c r="P366" s="85">
        <v>0.0</v>
      </c>
      <c r="Q366" s="46"/>
      <c r="R366" s="46"/>
      <c r="S366" s="46"/>
      <c r="T366" s="22" t="s">
        <v>215</v>
      </c>
      <c r="U366" s="86" t="s">
        <v>1390</v>
      </c>
      <c r="V366" s="9" t="s">
        <v>1391</v>
      </c>
      <c r="W366" s="87" t="str">
        <f t="shared" si="3"/>
        <v>Ativo</v>
      </c>
      <c r="X366" s="22"/>
      <c r="Y366" s="88" t="s">
        <v>144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>
        <v>137980.08</v>
      </c>
      <c r="AK366" s="90">
        <v>138571.7</v>
      </c>
      <c r="AL366" s="90">
        <v>139252.64</v>
      </c>
      <c r="AM366" s="90">
        <v>140187.42</v>
      </c>
      <c r="AN366" s="90">
        <v>125068.1</v>
      </c>
      <c r="AO366" s="90">
        <v>115222.75</v>
      </c>
      <c r="AP366" s="90">
        <v>102160.26</v>
      </c>
      <c r="AQ366" s="89">
        <v>91325.16</v>
      </c>
      <c r="AR366" s="89">
        <v>74212.9</v>
      </c>
    </row>
    <row r="367" ht="15.75" customHeight="1">
      <c r="A367" s="57" t="s">
        <v>37</v>
      </c>
      <c r="B367" s="37" t="s">
        <v>1392</v>
      </c>
      <c r="C367" s="26" t="s">
        <v>1393</v>
      </c>
      <c r="D367" s="81" t="s">
        <v>18</v>
      </c>
      <c r="E367" s="22" t="s">
        <v>29</v>
      </c>
      <c r="F367" s="81" t="s">
        <v>72</v>
      </c>
      <c r="G367" s="81" t="str">
        <f t="shared" si="1"/>
        <v>Augusto</v>
      </c>
      <c r="H367" s="82" t="s">
        <v>214</v>
      </c>
      <c r="I367" s="82" t="s">
        <v>24</v>
      </c>
      <c r="J367" s="81" t="str">
        <f t="shared" si="2"/>
        <v>Não</v>
      </c>
      <c r="K367" s="83">
        <v>45229.0</v>
      </c>
      <c r="L367" s="22"/>
      <c r="M367" s="22" t="s">
        <v>85</v>
      </c>
      <c r="N367" s="40">
        <v>0.012</v>
      </c>
      <c r="O367" s="81" t="s">
        <v>86</v>
      </c>
      <c r="P367" s="85">
        <v>0.1</v>
      </c>
      <c r="Q367" s="46"/>
      <c r="R367" s="46"/>
      <c r="S367" s="46"/>
      <c r="T367" s="22" t="s">
        <v>215</v>
      </c>
      <c r="U367" s="86" t="s">
        <v>1394</v>
      </c>
      <c r="V367" s="9" t="s">
        <v>29</v>
      </c>
      <c r="W367" s="87" t="str">
        <f t="shared" si="3"/>
        <v>Ativo</v>
      </c>
      <c r="X367" s="22"/>
      <c r="Y367" s="88" t="s">
        <v>220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>
        <v>0.0</v>
      </c>
      <c r="AN367" s="90">
        <v>137488.4</v>
      </c>
      <c r="AO367" s="90">
        <v>139051.6</v>
      </c>
      <c r="AP367" s="90">
        <v>139785.27</v>
      </c>
      <c r="AQ367" s="89">
        <v>140349.0</v>
      </c>
      <c r="AR367" s="89">
        <v>141659.22</v>
      </c>
    </row>
    <row r="368" ht="15.75" customHeight="1">
      <c r="A368" s="57" t="s">
        <v>37</v>
      </c>
      <c r="B368" s="80" t="s">
        <v>53</v>
      </c>
      <c r="C368" s="20" t="s">
        <v>54</v>
      </c>
      <c r="D368" s="81" t="s">
        <v>18</v>
      </c>
      <c r="E368" s="22" t="s">
        <v>19</v>
      </c>
      <c r="F368" s="81" t="s">
        <v>55</v>
      </c>
      <c r="G368" s="81" t="str">
        <f t="shared" si="1"/>
        <v>Augusto</v>
      </c>
      <c r="H368" s="82" t="s">
        <v>282</v>
      </c>
      <c r="I368" s="82" t="s">
        <v>24</v>
      </c>
      <c r="J368" s="81" t="str">
        <f t="shared" si="2"/>
        <v>Não</v>
      </c>
      <c r="K368" s="83">
        <v>44987.0</v>
      </c>
      <c r="L368" s="101">
        <v>45181.0</v>
      </c>
      <c r="M368" s="22" t="s">
        <v>50</v>
      </c>
      <c r="N368" s="84">
        <v>0.007</v>
      </c>
      <c r="O368" s="81" t="s">
        <v>24</v>
      </c>
      <c r="P368" s="85">
        <v>0.0</v>
      </c>
      <c r="Q368" s="46"/>
      <c r="R368" s="46"/>
      <c r="S368" s="96" t="s">
        <v>1395</v>
      </c>
      <c r="T368" s="22" t="s">
        <v>215</v>
      </c>
      <c r="U368" s="86" t="s">
        <v>1396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60000.0</v>
      </c>
      <c r="AF368" s="90">
        <v>102534.0</v>
      </c>
      <c r="AG368" s="90">
        <v>153405.6</v>
      </c>
      <c r="AH368" s="90">
        <v>157716.83</v>
      </c>
      <c r="AI368" s="90">
        <v>270708.34</v>
      </c>
      <c r="AJ368" s="90">
        <v>314906.04</v>
      </c>
      <c r="AK368" s="90">
        <v>338203.14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37</v>
      </c>
      <c r="B369" s="91" t="s">
        <v>53</v>
      </c>
      <c r="C369" s="20" t="s">
        <v>1397</v>
      </c>
      <c r="D369" s="81" t="s">
        <v>18</v>
      </c>
      <c r="E369" s="22" t="s">
        <v>19</v>
      </c>
      <c r="F369" s="81" t="s">
        <v>55</v>
      </c>
      <c r="G369" s="81" t="str">
        <f t="shared" si="1"/>
        <v>Augusto</v>
      </c>
      <c r="H369" s="82" t="s">
        <v>282</v>
      </c>
      <c r="I369" s="82" t="s">
        <v>24</v>
      </c>
      <c r="J369" s="81" t="str">
        <f t="shared" si="2"/>
        <v>Não</v>
      </c>
      <c r="K369" s="83">
        <v>45163.0</v>
      </c>
      <c r="L369" s="101">
        <v>45182.0</v>
      </c>
      <c r="M369" s="22" t="s">
        <v>50</v>
      </c>
      <c r="N369" s="84">
        <v>0.007</v>
      </c>
      <c r="O369" s="81" t="s">
        <v>24</v>
      </c>
      <c r="P369" s="85">
        <v>0.0</v>
      </c>
      <c r="Q369" s="46"/>
      <c r="R369" s="46"/>
      <c r="S369" s="96" t="s">
        <v>1395</v>
      </c>
      <c r="T369" s="22" t="s">
        <v>215</v>
      </c>
      <c r="U369" s="86" t="s">
        <v>1396</v>
      </c>
      <c r="V369" s="9" t="s">
        <v>19</v>
      </c>
      <c r="W369" s="87" t="str">
        <f t="shared" si="3"/>
        <v>Encerrado</v>
      </c>
      <c r="X369" s="22"/>
      <c r="Y369" s="88"/>
      <c r="Z369" s="90"/>
      <c r="AA369" s="90"/>
      <c r="AB369" s="90"/>
      <c r="AC369" s="90"/>
      <c r="AD369" s="90">
        <v>0.0</v>
      </c>
      <c r="AE369" s="90">
        <v>0.0</v>
      </c>
      <c r="AF369" s="90">
        <v>0.0</v>
      </c>
      <c r="AG369" s="90">
        <v>0.0</v>
      </c>
      <c r="AH369" s="90">
        <v>0.0</v>
      </c>
      <c r="AI369" s="90">
        <v>0.0</v>
      </c>
      <c r="AJ369" s="90">
        <v>0.0</v>
      </c>
      <c r="AK369" s="90">
        <v>0.0</v>
      </c>
      <c r="AL369" s="90">
        <v>0.0</v>
      </c>
      <c r="AM369" s="90">
        <v>0.0</v>
      </c>
      <c r="AN369" s="90">
        <v>0.0</v>
      </c>
      <c r="AO369" s="90">
        <v>0.0</v>
      </c>
      <c r="AP369" s="90">
        <v>0.0</v>
      </c>
      <c r="AQ369" s="89">
        <v>0.0</v>
      </c>
      <c r="AR369" s="89">
        <v>0.0</v>
      </c>
    </row>
    <row r="370" ht="15.75" customHeight="1">
      <c r="A370" s="57" t="s">
        <v>37</v>
      </c>
      <c r="B370" s="80" t="s">
        <v>1398</v>
      </c>
      <c r="C370" s="20" t="s">
        <v>1399</v>
      </c>
      <c r="D370" s="81" t="s">
        <v>18</v>
      </c>
      <c r="E370" s="22" t="s">
        <v>29</v>
      </c>
      <c r="F370" s="81" t="s">
        <v>824</v>
      </c>
      <c r="G370" s="81" t="str">
        <f t="shared" si="1"/>
        <v>Augusto</v>
      </c>
      <c r="H370" s="82" t="s">
        <v>214</v>
      </c>
      <c r="I370" s="82" t="s">
        <v>24</v>
      </c>
      <c r="J370" s="81" t="str">
        <f t="shared" si="2"/>
        <v>Não</v>
      </c>
      <c r="K370" s="83">
        <v>45155.0</v>
      </c>
      <c r="L370" s="22"/>
      <c r="M370" s="22" t="s">
        <v>50</v>
      </c>
      <c r="N370" s="84">
        <v>0.007</v>
      </c>
      <c r="O370" s="81" t="s">
        <v>24</v>
      </c>
      <c r="P370" s="85">
        <v>0.0</v>
      </c>
      <c r="Q370" s="46"/>
      <c r="R370" s="46"/>
      <c r="S370" s="46"/>
      <c r="T370" s="22" t="s">
        <v>215</v>
      </c>
      <c r="U370" s="86" t="s">
        <v>1400</v>
      </c>
      <c r="V370" s="9" t="s">
        <v>29</v>
      </c>
      <c r="W370" s="87" t="str">
        <f t="shared" si="3"/>
        <v>Ativo</v>
      </c>
      <c r="X370" s="22"/>
      <c r="Y370" s="88" t="s">
        <v>220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>
        <v>52603.38</v>
      </c>
      <c r="AL370" s="90">
        <v>58632.55</v>
      </c>
      <c r="AM370" s="90">
        <v>128721.41</v>
      </c>
      <c r="AN370" s="90">
        <v>133384.12</v>
      </c>
      <c r="AO370" s="90">
        <v>137232.47</v>
      </c>
      <c r="AP370" s="90">
        <v>144970.06</v>
      </c>
      <c r="AQ370" s="89">
        <v>151229.1</v>
      </c>
      <c r="AR370" s="89">
        <v>163997.52</v>
      </c>
    </row>
    <row r="371" ht="15.75" customHeight="1">
      <c r="A371" s="57" t="s">
        <v>37</v>
      </c>
      <c r="B371" s="80" t="s">
        <v>1401</v>
      </c>
      <c r="C371" s="20" t="s">
        <v>91</v>
      </c>
      <c r="D371" s="81" t="s">
        <v>18</v>
      </c>
      <c r="E371" s="22" t="s">
        <v>29</v>
      </c>
      <c r="F371" s="81" t="s">
        <v>92</v>
      </c>
      <c r="G371" s="81" t="str">
        <f t="shared" si="1"/>
        <v>Augusto</v>
      </c>
      <c r="H371" s="87" t="s">
        <v>214</v>
      </c>
      <c r="I371" s="87" t="s">
        <v>24</v>
      </c>
      <c r="J371" s="81" t="str">
        <f t="shared" si="2"/>
        <v>Não</v>
      </c>
      <c r="K371" s="83">
        <v>44973.0</v>
      </c>
      <c r="L371" s="22"/>
      <c r="M371" s="86" t="s">
        <v>223</v>
      </c>
      <c r="N371" s="94">
        <v>0.0</v>
      </c>
      <c r="O371" s="9" t="s">
        <v>24</v>
      </c>
      <c r="P371" s="95">
        <v>0.0</v>
      </c>
      <c r="Q371" s="46"/>
      <c r="R371" s="46"/>
      <c r="S371" s="145" t="s">
        <v>644</v>
      </c>
      <c r="T371" s="22" t="s">
        <v>215</v>
      </c>
      <c r="U371" s="86" t="s">
        <v>1402</v>
      </c>
      <c r="V371" s="9" t="s">
        <v>29</v>
      </c>
      <c r="W371" s="87" t="str">
        <f t="shared" si="3"/>
        <v>Ativo</v>
      </c>
      <c r="X371" s="22"/>
      <c r="Y371" s="88" t="s">
        <v>220</v>
      </c>
      <c r="Z371" s="90"/>
      <c r="AA371" s="90"/>
      <c r="AB371" s="90"/>
      <c r="AC371" s="90"/>
      <c r="AD371" s="90">
        <v>0.0</v>
      </c>
      <c r="AE371" s="90">
        <v>6050.41</v>
      </c>
      <c r="AF371" s="90">
        <v>6120.43</v>
      </c>
      <c r="AG371" s="90">
        <v>14160.03</v>
      </c>
      <c r="AH371" s="90">
        <v>46550.74</v>
      </c>
      <c r="AI371" s="90">
        <v>46962.62</v>
      </c>
      <c r="AJ371" s="90">
        <v>47341.05</v>
      </c>
      <c r="AK371" s="90">
        <v>47540.6</v>
      </c>
      <c r="AL371" s="90">
        <v>47745.93</v>
      </c>
      <c r="AM371" s="90">
        <v>48047.89</v>
      </c>
      <c r="AN371" s="90">
        <v>48101.94</v>
      </c>
      <c r="AO371" s="90">
        <v>48460.62</v>
      </c>
      <c r="AP371" s="90">
        <v>47877.09</v>
      </c>
      <c r="AQ371" s="89">
        <v>48344.89</v>
      </c>
      <c r="AR371" s="89">
        <v>48852.6</v>
      </c>
    </row>
    <row r="372" ht="15.75" customHeight="1">
      <c r="A372" s="57" t="s">
        <v>37</v>
      </c>
      <c r="B372" s="80" t="s">
        <v>1403</v>
      </c>
      <c r="C372" s="20" t="s">
        <v>1404</v>
      </c>
      <c r="D372" s="81" t="s">
        <v>18</v>
      </c>
      <c r="E372" s="22" t="s">
        <v>29</v>
      </c>
      <c r="F372" s="81" t="s">
        <v>234</v>
      </c>
      <c r="G372" s="81" t="str">
        <f t="shared" si="1"/>
        <v>Augusto</v>
      </c>
      <c r="H372" s="82" t="s">
        <v>214</v>
      </c>
      <c r="I372" s="82" t="s">
        <v>24</v>
      </c>
      <c r="J372" s="81" t="str">
        <f t="shared" si="2"/>
        <v>Não</v>
      </c>
      <c r="K372" s="83">
        <v>44950.0</v>
      </c>
      <c r="L372" s="22"/>
      <c r="M372" s="22" t="s">
        <v>77</v>
      </c>
      <c r="N372" s="84">
        <v>0.015</v>
      </c>
      <c r="O372" s="81" t="s">
        <v>86</v>
      </c>
      <c r="P372" s="85">
        <v>0.1</v>
      </c>
      <c r="Q372" s="46"/>
      <c r="R372" s="46"/>
      <c r="S372" s="46"/>
      <c r="T372" s="22" t="s">
        <v>215</v>
      </c>
      <c r="U372" s="86" t="s">
        <v>1405</v>
      </c>
      <c r="V372" s="9" t="s">
        <v>1406</v>
      </c>
      <c r="W372" s="87" t="str">
        <f t="shared" si="3"/>
        <v>Ativo</v>
      </c>
      <c r="X372" s="22"/>
      <c r="Y372" s="88" t="s">
        <v>220</v>
      </c>
      <c r="Z372" s="90"/>
      <c r="AA372" s="90"/>
      <c r="AB372" s="90"/>
      <c r="AC372" s="90"/>
      <c r="AD372" s="90">
        <v>45032.3</v>
      </c>
      <c r="AE372" s="90">
        <v>45427.45</v>
      </c>
      <c r="AF372" s="90">
        <v>45916.51</v>
      </c>
      <c r="AG372" s="90">
        <v>46229.26</v>
      </c>
      <c r="AH372" s="90">
        <v>46739.32</v>
      </c>
      <c r="AI372" s="90">
        <v>65307.83</v>
      </c>
      <c r="AJ372" s="90">
        <v>75863.42</v>
      </c>
      <c r="AK372" s="90">
        <v>85703.16</v>
      </c>
      <c r="AL372" s="90">
        <v>101333.44</v>
      </c>
      <c r="AM372" s="90">
        <v>101439.73</v>
      </c>
      <c r="AN372" s="90">
        <v>103756.43</v>
      </c>
      <c r="AO372" s="90">
        <v>119426.87</v>
      </c>
      <c r="AP372" s="90">
        <v>126093.77</v>
      </c>
      <c r="AQ372" s="89">
        <v>135178.23</v>
      </c>
      <c r="AR372" s="89">
        <v>144495.55</v>
      </c>
    </row>
    <row r="373" ht="15.75" customHeight="1">
      <c r="A373" s="57" t="s">
        <v>37</v>
      </c>
      <c r="B373" s="80" t="s">
        <v>1407</v>
      </c>
      <c r="C373" s="20" t="s">
        <v>1408</v>
      </c>
      <c r="D373" s="81" t="s">
        <v>18</v>
      </c>
      <c r="E373" s="22" t="s">
        <v>29</v>
      </c>
      <c r="F373" s="81" t="s">
        <v>79</v>
      </c>
      <c r="G373" s="81" t="str">
        <f t="shared" si="1"/>
        <v>Augusto</v>
      </c>
      <c r="H373" s="82" t="s">
        <v>214</v>
      </c>
      <c r="I373" s="82" t="s">
        <v>24</v>
      </c>
      <c r="J373" s="81" t="str">
        <f t="shared" si="2"/>
        <v>Não</v>
      </c>
      <c r="K373" s="83">
        <v>44953.0</v>
      </c>
      <c r="L373" s="22"/>
      <c r="M373" s="22" t="s">
        <v>50</v>
      </c>
      <c r="N373" s="84">
        <v>0.012</v>
      </c>
      <c r="O373" s="81" t="s">
        <v>24</v>
      </c>
      <c r="P373" s="85">
        <v>0.0</v>
      </c>
      <c r="Q373" s="46"/>
      <c r="R373" s="46"/>
      <c r="S373" s="46"/>
      <c r="T373" s="22" t="s">
        <v>215</v>
      </c>
      <c r="U373" s="86" t="s">
        <v>1409</v>
      </c>
      <c r="V373" s="9" t="s">
        <v>29</v>
      </c>
      <c r="W373" s="87" t="str">
        <f t="shared" si="3"/>
        <v>Ativo</v>
      </c>
      <c r="X373" s="22"/>
      <c r="Y373" s="88" t="s">
        <v>220</v>
      </c>
      <c r="Z373" s="90"/>
      <c r="AA373" s="90"/>
      <c r="AB373" s="90"/>
      <c r="AC373" s="90"/>
      <c r="AD373" s="90">
        <v>37951.88</v>
      </c>
      <c r="AE373" s="90">
        <v>80366.67</v>
      </c>
      <c r="AF373" s="90">
        <v>81226.47</v>
      </c>
      <c r="AG373" s="90">
        <v>81824.72</v>
      </c>
      <c r="AH373" s="90">
        <v>129627.9</v>
      </c>
      <c r="AI373" s="90">
        <v>130683.94</v>
      </c>
      <c r="AJ373" s="90">
        <v>131755.43</v>
      </c>
      <c r="AK373" s="90">
        <v>133041.37</v>
      </c>
      <c r="AL373" s="90">
        <v>134172.01</v>
      </c>
      <c r="AM373" s="90">
        <v>135424.92</v>
      </c>
      <c r="AN373" s="90">
        <v>136471.81</v>
      </c>
      <c r="AO373" s="90">
        <v>137256.54</v>
      </c>
      <c r="AP373" s="90">
        <v>137681.35</v>
      </c>
      <c r="AQ373" s="89">
        <v>138635.19</v>
      </c>
      <c r="AR373" s="89">
        <v>139736.26</v>
      </c>
    </row>
    <row r="374" ht="15.75" customHeight="1">
      <c r="A374" s="6" t="s">
        <v>37</v>
      </c>
      <c r="B374" s="91" t="s">
        <v>41</v>
      </c>
      <c r="C374" s="92" t="s">
        <v>1410</v>
      </c>
      <c r="D374" s="9" t="s">
        <v>18</v>
      </c>
      <c r="E374" s="86" t="s">
        <v>29</v>
      </c>
      <c r="F374" s="9" t="s">
        <v>234</v>
      </c>
      <c r="G374" s="81" t="str">
        <f t="shared" si="1"/>
        <v>Augusto</v>
      </c>
      <c r="H374" s="87" t="s">
        <v>239</v>
      </c>
      <c r="I374" s="87" t="s">
        <v>24</v>
      </c>
      <c r="J374" s="81" t="str">
        <f t="shared" si="2"/>
        <v>Não</v>
      </c>
      <c r="K374" s="93">
        <v>45322.0</v>
      </c>
      <c r="L374" s="22"/>
      <c r="M374" s="86" t="s">
        <v>50</v>
      </c>
      <c r="N374" s="94">
        <v>0.01</v>
      </c>
      <c r="O374" s="9" t="s">
        <v>24</v>
      </c>
      <c r="P374" s="95">
        <v>0.0</v>
      </c>
      <c r="Q374" s="46"/>
      <c r="R374" s="46"/>
      <c r="S374" s="96" t="s">
        <v>1411</v>
      </c>
      <c r="T374" s="86" t="s">
        <v>215</v>
      </c>
      <c r="U374" s="86" t="s">
        <v>1412</v>
      </c>
      <c r="V374" s="9" t="s">
        <v>19</v>
      </c>
      <c r="W374" s="87" t="str">
        <f t="shared" si="3"/>
        <v>Ativo</v>
      </c>
      <c r="X374" s="22"/>
      <c r="Y374" s="88" t="s">
        <v>220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>
        <v>0.0</v>
      </c>
      <c r="AQ374" s="89">
        <v>135193.12</v>
      </c>
      <c r="AR374" s="89">
        <v>0.0</v>
      </c>
    </row>
    <row r="375" ht="15.75" customHeight="1">
      <c r="A375" s="6" t="s">
        <v>37</v>
      </c>
      <c r="B375" s="91" t="s">
        <v>1413</v>
      </c>
      <c r="C375" s="92" t="s">
        <v>1414</v>
      </c>
      <c r="D375" s="9" t="s">
        <v>67</v>
      </c>
      <c r="E375" s="86" t="s">
        <v>29</v>
      </c>
      <c r="F375" s="9" t="s">
        <v>157</v>
      </c>
      <c r="G375" s="81" t="str">
        <f t="shared" si="1"/>
        <v>Augusto</v>
      </c>
      <c r="H375" s="87" t="s">
        <v>214</v>
      </c>
      <c r="I375" s="87" t="s">
        <v>24</v>
      </c>
      <c r="J375" s="81" t="str">
        <f t="shared" si="2"/>
        <v>Não</v>
      </c>
      <c r="K375" s="93">
        <v>45348.0</v>
      </c>
      <c r="L375" s="22"/>
      <c r="M375" s="86" t="s">
        <v>77</v>
      </c>
      <c r="N375" s="94">
        <v>0.016</v>
      </c>
      <c r="O375" s="9" t="s">
        <v>86</v>
      </c>
      <c r="P375" s="95">
        <v>0.2</v>
      </c>
      <c r="Q375" s="46"/>
      <c r="R375" s="46"/>
      <c r="S375" s="46"/>
      <c r="T375" s="86" t="s">
        <v>215</v>
      </c>
      <c r="U375" s="86" t="s">
        <v>1415</v>
      </c>
      <c r="V375" s="9" t="s">
        <v>298</v>
      </c>
      <c r="W375" s="87" t="str">
        <f t="shared" si="3"/>
        <v>Ativo</v>
      </c>
      <c r="X375" s="22"/>
      <c r="Y375" s="88" t="s">
        <v>220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89">
        <v>325808.13</v>
      </c>
      <c r="AR375" s="89">
        <v>327583.28</v>
      </c>
    </row>
    <row r="376" ht="15.75" customHeight="1">
      <c r="A376" s="6" t="s">
        <v>37</v>
      </c>
      <c r="B376" s="91" t="s">
        <v>112</v>
      </c>
      <c r="C376" s="92" t="s">
        <v>1416</v>
      </c>
      <c r="D376" s="9" t="s">
        <v>884</v>
      </c>
      <c r="E376" s="86" t="s">
        <v>19</v>
      </c>
      <c r="F376" s="9" t="s">
        <v>114</v>
      </c>
      <c r="G376" s="81" t="str">
        <f t="shared" si="1"/>
        <v>Breno</v>
      </c>
      <c r="H376" s="87" t="s">
        <v>214</v>
      </c>
      <c r="I376" s="87" t="s">
        <v>24</v>
      </c>
      <c r="J376" s="81" t="str">
        <f t="shared" si="2"/>
        <v>Não</v>
      </c>
      <c r="K376" s="93">
        <v>45314.0</v>
      </c>
      <c r="L376" s="22"/>
      <c r="M376" s="86" t="s">
        <v>50</v>
      </c>
      <c r="N376" s="94">
        <v>0.012</v>
      </c>
      <c r="O376" s="9" t="s">
        <v>24</v>
      </c>
      <c r="P376" s="95">
        <v>0.0</v>
      </c>
      <c r="Q376" s="46"/>
      <c r="R376" s="46"/>
      <c r="S376" s="46"/>
      <c r="T376" s="86" t="s">
        <v>215</v>
      </c>
      <c r="U376" s="86" t="s">
        <v>1417</v>
      </c>
      <c r="V376" s="9" t="s">
        <v>19</v>
      </c>
      <c r="W376" s="87" t="str">
        <f t="shared" si="3"/>
        <v>Ativo</v>
      </c>
      <c r="X376" s="22"/>
      <c r="Y376" s="88" t="s">
        <v>220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350558.06</v>
      </c>
      <c r="AQ376" s="89">
        <v>403578.75</v>
      </c>
      <c r="AR376" s="89">
        <v>567918.27</v>
      </c>
    </row>
    <row r="377" ht="15.0" customHeight="1">
      <c r="A377" s="57" t="s">
        <v>37</v>
      </c>
      <c r="B377" s="97" t="s">
        <v>1418</v>
      </c>
      <c r="C377" s="20" t="s">
        <v>1419</v>
      </c>
      <c r="D377" s="81" t="s">
        <v>67</v>
      </c>
      <c r="E377" s="22" t="s">
        <v>29</v>
      </c>
      <c r="F377" s="22" t="s">
        <v>238</v>
      </c>
      <c r="G377" s="81" t="str">
        <f t="shared" si="1"/>
        <v>Augusto</v>
      </c>
      <c r="H377" s="82" t="s">
        <v>214</v>
      </c>
      <c r="I377" s="82" t="s">
        <v>24</v>
      </c>
      <c r="J377" s="81" t="str">
        <f t="shared" si="2"/>
        <v>Não</v>
      </c>
      <c r="K377" s="83">
        <v>44998.0</v>
      </c>
      <c r="L377" s="22"/>
      <c r="M377" s="22" t="s">
        <v>77</v>
      </c>
      <c r="N377" s="84">
        <v>0.015</v>
      </c>
      <c r="O377" s="81" t="s">
        <v>86</v>
      </c>
      <c r="P377" s="85">
        <v>0.1</v>
      </c>
      <c r="Q377" s="46"/>
      <c r="R377" s="46"/>
      <c r="S377" s="46"/>
      <c r="T377" s="22" t="s">
        <v>215</v>
      </c>
      <c r="U377" s="86" t="s">
        <v>1420</v>
      </c>
      <c r="V377" s="9" t="s">
        <v>29</v>
      </c>
      <c r="W377" s="87" t="str">
        <f t="shared" si="3"/>
        <v>Ativo</v>
      </c>
      <c r="X377" s="22"/>
      <c r="Y377" s="88" t="s">
        <v>144</v>
      </c>
      <c r="Z377" s="90"/>
      <c r="AA377" s="90"/>
      <c r="AB377" s="90"/>
      <c r="AC377" s="90"/>
      <c r="AD377" s="90"/>
      <c r="AE377" s="90"/>
      <c r="AF377" s="90">
        <v>162023.29</v>
      </c>
      <c r="AG377" s="90">
        <v>444063.69</v>
      </c>
      <c r="AH377" s="90">
        <v>168414.97</v>
      </c>
      <c r="AI377" s="90">
        <v>170952.21</v>
      </c>
      <c r="AJ377" s="90">
        <v>171906.21</v>
      </c>
      <c r="AK377" s="90">
        <v>171802.08</v>
      </c>
      <c r="AL377" s="90">
        <v>172413.02</v>
      </c>
      <c r="AM377" s="90">
        <v>171877.91</v>
      </c>
      <c r="AN377" s="90">
        <v>175962.99</v>
      </c>
      <c r="AO377" s="90">
        <v>179581.79</v>
      </c>
      <c r="AP377" s="90">
        <v>176745.19</v>
      </c>
      <c r="AQ377" s="89">
        <v>178110.95</v>
      </c>
      <c r="AR377" s="89">
        <v>179899.19</v>
      </c>
    </row>
    <row r="378" ht="15.75" customHeight="1">
      <c r="A378" s="57" t="s">
        <v>37</v>
      </c>
      <c r="B378" s="80" t="s">
        <v>1421</v>
      </c>
      <c r="C378" s="20" t="s">
        <v>1422</v>
      </c>
      <c r="D378" s="81" t="s">
        <v>18</v>
      </c>
      <c r="E378" s="22" t="s">
        <v>19</v>
      </c>
      <c r="F378" s="81" t="s">
        <v>52</v>
      </c>
      <c r="G378" s="81" t="str">
        <f t="shared" si="1"/>
        <v>Bruno</v>
      </c>
      <c r="H378" s="87" t="s">
        <v>214</v>
      </c>
      <c r="I378" s="87" t="s">
        <v>24</v>
      </c>
      <c r="J378" s="81" t="str">
        <f t="shared" si="2"/>
        <v>Sim</v>
      </c>
      <c r="K378" s="83">
        <v>44972.0</v>
      </c>
      <c r="L378" s="22"/>
      <c r="M378" s="86" t="s">
        <v>85</v>
      </c>
      <c r="N378" s="84">
        <v>0.012</v>
      </c>
      <c r="O378" s="9" t="s">
        <v>86</v>
      </c>
      <c r="P378" s="95">
        <v>0.1</v>
      </c>
      <c r="Q378" s="15" t="s">
        <v>1423</v>
      </c>
      <c r="R378" s="46"/>
      <c r="S378" s="96" t="s">
        <v>1424</v>
      </c>
      <c r="T378" s="22" t="s">
        <v>215</v>
      </c>
      <c r="U378" s="86" t="s">
        <v>1425</v>
      </c>
      <c r="V378" s="9" t="s">
        <v>19</v>
      </c>
      <c r="W378" s="87" t="str">
        <f t="shared" si="3"/>
        <v>Ativo</v>
      </c>
      <c r="X378" s="22"/>
      <c r="Y378" s="88" t="s">
        <v>220</v>
      </c>
      <c r="Z378" s="90"/>
      <c r="AA378" s="90"/>
      <c r="AB378" s="90"/>
      <c r="AC378" s="90"/>
      <c r="AD378" s="90">
        <v>0.0</v>
      </c>
      <c r="AE378" s="90">
        <v>2781216.38</v>
      </c>
      <c r="AF378" s="90">
        <v>2812243.72</v>
      </c>
      <c r="AG378" s="90">
        <v>2836358.2</v>
      </c>
      <c r="AH378" s="90">
        <v>2870623.99</v>
      </c>
      <c r="AI378" s="90">
        <v>2901586.24</v>
      </c>
      <c r="AJ378" s="90">
        <v>2927527.12</v>
      </c>
      <c r="AK378" s="90">
        <v>3070459.36</v>
      </c>
      <c r="AL378" s="90">
        <v>3092897.17</v>
      </c>
      <c r="AM378" s="90">
        <v>3121736.93</v>
      </c>
      <c r="AN378" s="90">
        <v>3144175.92</v>
      </c>
      <c r="AO378" s="90">
        <v>3167084.36</v>
      </c>
      <c r="AP378" s="90">
        <v>3195039.22</v>
      </c>
      <c r="AQ378" s="89">
        <v>3208384.34</v>
      </c>
      <c r="AR378" s="89">
        <v>3214698.19</v>
      </c>
    </row>
    <row r="379" ht="15.75" customHeight="1">
      <c r="A379" s="57" t="s">
        <v>37</v>
      </c>
      <c r="B379" s="80" t="s">
        <v>1426</v>
      </c>
      <c r="C379" s="20" t="s">
        <v>1427</v>
      </c>
      <c r="D379" s="81" t="s">
        <v>18</v>
      </c>
      <c r="E379" s="22" t="s">
        <v>19</v>
      </c>
      <c r="F379" s="81" t="s">
        <v>20</v>
      </c>
      <c r="G379" s="81" t="str">
        <f t="shared" si="1"/>
        <v>Augusto</v>
      </c>
      <c r="H379" s="87" t="s">
        <v>239</v>
      </c>
      <c r="I379" s="82" t="s">
        <v>272</v>
      </c>
      <c r="J379" s="81" t="str">
        <f t="shared" si="2"/>
        <v>Não</v>
      </c>
      <c r="K379" s="83">
        <v>45056.0</v>
      </c>
      <c r="L379" s="22"/>
      <c r="M379" s="22" t="s">
        <v>50</v>
      </c>
      <c r="N379" s="84">
        <v>0.012</v>
      </c>
      <c r="O379" s="81" t="s">
        <v>24</v>
      </c>
      <c r="P379" s="85">
        <v>0.0</v>
      </c>
      <c r="Q379" s="46"/>
      <c r="R379" s="46"/>
      <c r="S379" s="46"/>
      <c r="T379" s="22" t="s">
        <v>215</v>
      </c>
      <c r="U379" s="86" t="s">
        <v>1428</v>
      </c>
      <c r="V379" s="9" t="s">
        <v>19</v>
      </c>
      <c r="W379" s="87" t="str">
        <f t="shared" si="3"/>
        <v>Ativo</v>
      </c>
      <c r="X379" s="22"/>
      <c r="Y379" s="88" t="s">
        <v>220</v>
      </c>
      <c r="Z379" s="90"/>
      <c r="AA379" s="90"/>
      <c r="AB379" s="90"/>
      <c r="AC379" s="90"/>
      <c r="AD379" s="90"/>
      <c r="AE379" s="90"/>
      <c r="AF379" s="90"/>
      <c r="AG379" s="90">
        <v>0.0</v>
      </c>
      <c r="AH379" s="90">
        <v>8.53</v>
      </c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37</v>
      </c>
      <c r="B380" s="181" t="s">
        <v>1429</v>
      </c>
      <c r="C380" s="182" t="s">
        <v>1430</v>
      </c>
      <c r="D380" s="81" t="s">
        <v>18</v>
      </c>
      <c r="E380" s="22" t="s">
        <v>19</v>
      </c>
      <c r="F380" s="81" t="s">
        <v>52</v>
      </c>
      <c r="G380" s="81" t="str">
        <f t="shared" si="1"/>
        <v>Augusto</v>
      </c>
      <c r="H380" s="82" t="s">
        <v>239</v>
      </c>
      <c r="I380" s="82" t="s">
        <v>253</v>
      </c>
      <c r="J380" s="81" t="str">
        <f t="shared" si="2"/>
        <v>Não</v>
      </c>
      <c r="K380" s="83">
        <v>45166.0</v>
      </c>
      <c r="L380" s="203"/>
      <c r="M380" s="22" t="s">
        <v>50</v>
      </c>
      <c r="N380" s="84">
        <v>0.012</v>
      </c>
      <c r="O380" s="81" t="s">
        <v>24</v>
      </c>
      <c r="P380" s="85">
        <v>0.0</v>
      </c>
      <c r="Q380" s="46"/>
      <c r="R380" s="46"/>
      <c r="S380" s="96" t="s">
        <v>1261</v>
      </c>
      <c r="T380" s="22" t="s">
        <v>215</v>
      </c>
      <c r="U380" s="86" t="s">
        <v>1431</v>
      </c>
      <c r="V380" s="9" t="s">
        <v>19</v>
      </c>
      <c r="W380" s="87" t="str">
        <f t="shared" si="3"/>
        <v>Ativo</v>
      </c>
      <c r="X380" s="22"/>
      <c r="Y380" s="88" t="s">
        <v>220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>
        <v>0.0</v>
      </c>
      <c r="AJ380" s="90">
        <v>0.0</v>
      </c>
      <c r="AK380" s="90">
        <v>0.0</v>
      </c>
      <c r="AL380" s="90">
        <v>0.0</v>
      </c>
      <c r="AM380" s="90">
        <v>0.0</v>
      </c>
      <c r="AN380" s="90">
        <v>0.0</v>
      </c>
      <c r="AO380" s="90">
        <v>0.0</v>
      </c>
      <c r="AP380" s="90">
        <v>0.0</v>
      </c>
      <c r="AQ380" s="89">
        <v>0.0</v>
      </c>
      <c r="AR380" s="89">
        <v>0.0</v>
      </c>
    </row>
    <row r="381" ht="15.75" customHeight="1">
      <c r="A381" s="57" t="s">
        <v>37</v>
      </c>
      <c r="B381" s="80" t="s">
        <v>1432</v>
      </c>
      <c r="C381" s="20" t="s">
        <v>1433</v>
      </c>
      <c r="D381" s="81" t="s">
        <v>18</v>
      </c>
      <c r="E381" s="22" t="s">
        <v>29</v>
      </c>
      <c r="F381" s="81" t="s">
        <v>234</v>
      </c>
      <c r="G381" s="81" t="str">
        <f t="shared" si="1"/>
        <v>Augusto</v>
      </c>
      <c r="H381" s="82" t="s">
        <v>214</v>
      </c>
      <c r="I381" s="82" t="s">
        <v>24</v>
      </c>
      <c r="J381" s="81" t="str">
        <f t="shared" si="2"/>
        <v>Não</v>
      </c>
      <c r="K381" s="83">
        <v>45065.0</v>
      </c>
      <c r="L381" s="22"/>
      <c r="M381" s="22" t="s">
        <v>50</v>
      </c>
      <c r="N381" s="84">
        <v>0.007</v>
      </c>
      <c r="O381" s="81" t="s">
        <v>24</v>
      </c>
      <c r="P381" s="85">
        <v>0.0</v>
      </c>
      <c r="Q381" s="46"/>
      <c r="R381" s="46"/>
      <c r="S381" s="46"/>
      <c r="T381" s="22" t="s">
        <v>215</v>
      </c>
      <c r="U381" s="86" t="s">
        <v>1434</v>
      </c>
      <c r="V381" s="9" t="s">
        <v>549</v>
      </c>
      <c r="W381" s="87" t="str">
        <f t="shared" si="3"/>
        <v>Ativo</v>
      </c>
      <c r="X381" s="22"/>
      <c r="Y381" s="88" t="s">
        <v>220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268927.25</v>
      </c>
      <c r="AI381" s="90">
        <v>271686.79</v>
      </c>
      <c r="AJ381" s="90">
        <v>273736.55</v>
      </c>
      <c r="AK381" s="90">
        <v>276593.56</v>
      </c>
      <c r="AL381" s="90">
        <v>278938.3</v>
      </c>
      <c r="AM381" s="90">
        <v>281591.95</v>
      </c>
      <c r="AN381" s="90">
        <v>305230.75</v>
      </c>
      <c r="AO381" s="90">
        <v>307697.21</v>
      </c>
      <c r="AP381" s="90">
        <v>310118.8</v>
      </c>
      <c r="AQ381" s="89">
        <v>311213.0</v>
      </c>
      <c r="AR381" s="89">
        <v>313991.54</v>
      </c>
    </row>
    <row r="382" ht="15.75" customHeight="1">
      <c r="A382" s="57" t="s">
        <v>37</v>
      </c>
      <c r="B382" s="97" t="s">
        <v>1435</v>
      </c>
      <c r="C382" s="20" t="s">
        <v>1436</v>
      </c>
      <c r="D382" s="81" t="s">
        <v>18</v>
      </c>
      <c r="E382" s="22" t="s">
        <v>29</v>
      </c>
      <c r="F382" s="22" t="s">
        <v>92</v>
      </c>
      <c r="G382" s="81" t="str">
        <f t="shared" si="1"/>
        <v>Augusto</v>
      </c>
      <c r="H382" s="82" t="s">
        <v>214</v>
      </c>
      <c r="I382" s="82" t="s">
        <v>24</v>
      </c>
      <c r="J382" s="81" t="str">
        <f t="shared" si="2"/>
        <v>Não</v>
      </c>
      <c r="K382" s="83">
        <v>44994.0</v>
      </c>
      <c r="L382" s="22"/>
      <c r="M382" s="22" t="s">
        <v>46</v>
      </c>
      <c r="N382" s="84">
        <v>0.007</v>
      </c>
      <c r="O382" s="81" t="s">
        <v>86</v>
      </c>
      <c r="P382" s="85">
        <v>0.2</v>
      </c>
      <c r="Q382" s="46"/>
      <c r="R382" s="46"/>
      <c r="S382" s="46"/>
      <c r="T382" s="22" t="s">
        <v>215</v>
      </c>
      <c r="U382" s="86" t="s">
        <v>1437</v>
      </c>
      <c r="V382" s="9" t="s">
        <v>29</v>
      </c>
      <c r="W382" s="87" t="str">
        <f t="shared" si="3"/>
        <v>Ativo</v>
      </c>
      <c r="X382" s="22"/>
      <c r="Y382" s="88" t="s">
        <v>220</v>
      </c>
      <c r="Z382" s="90"/>
      <c r="AA382" s="90"/>
      <c r="AB382" s="90"/>
      <c r="AC382" s="90"/>
      <c r="AD382" s="90"/>
      <c r="AE382" s="90"/>
      <c r="AF382" s="90">
        <v>53199.19</v>
      </c>
      <c r="AG382" s="90">
        <v>58106.63</v>
      </c>
      <c r="AH382" s="90">
        <v>59285.7</v>
      </c>
      <c r="AI382" s="90">
        <v>61168.62</v>
      </c>
      <c r="AJ382" s="90">
        <v>70324.05</v>
      </c>
      <c r="AK382" s="90">
        <v>69561.7</v>
      </c>
      <c r="AL382" s="90">
        <v>69908.6</v>
      </c>
      <c r="AM382" s="90">
        <v>69330.72</v>
      </c>
      <c r="AN382" s="90">
        <v>71837.89</v>
      </c>
      <c r="AO382" s="90">
        <v>73795.84</v>
      </c>
      <c r="AP382" s="90">
        <v>79553.07</v>
      </c>
      <c r="AQ382" s="89">
        <v>80307.06</v>
      </c>
      <c r="AR382" s="89">
        <v>111686.15</v>
      </c>
    </row>
    <row r="383" ht="15.75" customHeight="1">
      <c r="A383" s="6" t="s">
        <v>37</v>
      </c>
      <c r="B383" s="91" t="s">
        <v>1438</v>
      </c>
      <c r="C383" s="92" t="s">
        <v>1439</v>
      </c>
      <c r="D383" s="9" t="s">
        <v>18</v>
      </c>
      <c r="E383" s="86" t="s">
        <v>29</v>
      </c>
      <c r="F383" s="9" t="s">
        <v>1440</v>
      </c>
      <c r="G383" s="81" t="str">
        <f t="shared" si="1"/>
        <v>Augusto</v>
      </c>
      <c r="H383" s="87" t="s">
        <v>214</v>
      </c>
      <c r="I383" s="87" t="s">
        <v>24</v>
      </c>
      <c r="J383" s="81" t="str">
        <f t="shared" si="2"/>
        <v>Não</v>
      </c>
      <c r="K383" s="93">
        <v>45321.0</v>
      </c>
      <c r="L383" s="22"/>
      <c r="M383" s="86" t="s">
        <v>77</v>
      </c>
      <c r="N383" s="94">
        <v>0.012</v>
      </c>
      <c r="O383" s="9" t="s">
        <v>86</v>
      </c>
      <c r="P383" s="95">
        <v>0.1</v>
      </c>
      <c r="Q383" s="46"/>
      <c r="R383" s="46"/>
      <c r="S383" s="46"/>
      <c r="T383" s="86" t="s">
        <v>215</v>
      </c>
      <c r="U383" s="86" t="s">
        <v>1441</v>
      </c>
      <c r="V383" s="9" t="s">
        <v>29</v>
      </c>
      <c r="W383" s="87" t="str">
        <f t="shared" si="3"/>
        <v>Ativo</v>
      </c>
      <c r="X383" s="22"/>
      <c r="Y383" s="88" t="s">
        <v>220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>
        <v>40063.74</v>
      </c>
      <c r="AQ383" s="89">
        <v>40475.33</v>
      </c>
      <c r="AR383" s="89">
        <v>55930.45</v>
      </c>
    </row>
    <row r="384" ht="15.75" customHeight="1">
      <c r="A384" s="57" t="s">
        <v>37</v>
      </c>
      <c r="B384" s="80" t="s">
        <v>1442</v>
      </c>
      <c r="C384" s="20" t="s">
        <v>1443</v>
      </c>
      <c r="D384" s="81" t="s">
        <v>67</v>
      </c>
      <c r="E384" s="22" t="s">
        <v>29</v>
      </c>
      <c r="F384" s="81" t="s">
        <v>30</v>
      </c>
      <c r="G384" s="81" t="str">
        <f t="shared" si="1"/>
        <v>Augusto</v>
      </c>
      <c r="H384" s="82" t="s">
        <v>214</v>
      </c>
      <c r="I384" s="82" t="s">
        <v>24</v>
      </c>
      <c r="J384" s="81" t="str">
        <f t="shared" si="2"/>
        <v>Não</v>
      </c>
      <c r="K384" s="83">
        <v>45153.0</v>
      </c>
      <c r="L384" s="22"/>
      <c r="M384" s="22" t="s">
        <v>85</v>
      </c>
      <c r="N384" s="84">
        <v>0.012</v>
      </c>
      <c r="O384" s="81" t="s">
        <v>86</v>
      </c>
      <c r="P384" s="85">
        <v>0.1</v>
      </c>
      <c r="Q384" s="46"/>
      <c r="R384" s="46"/>
      <c r="S384" s="96" t="s">
        <v>1444</v>
      </c>
      <c r="T384" s="22" t="s">
        <v>215</v>
      </c>
      <c r="U384" s="86" t="s">
        <v>1445</v>
      </c>
      <c r="V384" s="9" t="s">
        <v>29</v>
      </c>
      <c r="W384" s="87" t="str">
        <f t="shared" si="3"/>
        <v>Ativo</v>
      </c>
      <c r="X384" s="22"/>
      <c r="Y384" s="88" t="s">
        <v>144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>
        <v>86137.17</v>
      </c>
      <c r="AL384" s="90">
        <v>97309.47</v>
      </c>
      <c r="AM384" s="90">
        <v>97261.04</v>
      </c>
      <c r="AN384" s="90">
        <v>235706.8</v>
      </c>
      <c r="AO384" s="90">
        <v>239103.51</v>
      </c>
      <c r="AP384" s="90">
        <v>237931.99</v>
      </c>
      <c r="AQ384" s="89">
        <v>260032.22</v>
      </c>
      <c r="AR384" s="89">
        <v>262611.44</v>
      </c>
    </row>
    <row r="385" ht="15.75" customHeight="1">
      <c r="A385" s="57" t="s">
        <v>37</v>
      </c>
      <c r="B385" s="80" t="s">
        <v>1446</v>
      </c>
      <c r="C385" s="20" t="s">
        <v>1447</v>
      </c>
      <c r="D385" s="81" t="s">
        <v>18</v>
      </c>
      <c r="E385" s="22" t="s">
        <v>29</v>
      </c>
      <c r="F385" s="22" t="s">
        <v>234</v>
      </c>
      <c r="G385" s="81" t="str">
        <f t="shared" si="1"/>
        <v>Augusto</v>
      </c>
      <c r="H385" s="82" t="s">
        <v>214</v>
      </c>
      <c r="I385" s="82" t="s">
        <v>24</v>
      </c>
      <c r="J385" s="81" t="str">
        <f t="shared" si="2"/>
        <v>Não</v>
      </c>
      <c r="K385" s="83">
        <v>45049.0</v>
      </c>
      <c r="L385" s="22"/>
      <c r="M385" s="22" t="s">
        <v>50</v>
      </c>
      <c r="N385" s="84">
        <v>0.012</v>
      </c>
      <c r="O385" s="81" t="s">
        <v>24</v>
      </c>
      <c r="P385" s="85">
        <v>0.0</v>
      </c>
      <c r="Q385" s="46"/>
      <c r="R385" s="46"/>
      <c r="S385" s="46"/>
      <c r="T385" s="22" t="s">
        <v>215</v>
      </c>
      <c r="U385" s="86" t="s">
        <v>1448</v>
      </c>
      <c r="V385" s="9" t="s">
        <v>29</v>
      </c>
      <c r="W385" s="87" t="str">
        <f t="shared" si="3"/>
        <v>Ativo</v>
      </c>
      <c r="X385" s="22"/>
      <c r="Y385" s="88" t="s">
        <v>220</v>
      </c>
      <c r="Z385" s="90"/>
      <c r="AA385" s="90"/>
      <c r="AB385" s="90"/>
      <c r="AC385" s="90"/>
      <c r="AD385" s="90"/>
      <c r="AE385" s="90"/>
      <c r="AF385" s="90">
        <v>0.0</v>
      </c>
      <c r="AG385" s="90">
        <v>0.0</v>
      </c>
      <c r="AH385" s="90">
        <v>250702.3</v>
      </c>
      <c r="AI385" s="90">
        <v>253116.48</v>
      </c>
      <c r="AJ385" s="90">
        <v>251302.85</v>
      </c>
      <c r="AK385" s="90">
        <v>253049.1</v>
      </c>
      <c r="AL385" s="90">
        <v>254242.64</v>
      </c>
      <c r="AM385" s="90">
        <v>255791.67</v>
      </c>
      <c r="AN385" s="90">
        <v>258385.2</v>
      </c>
      <c r="AO385" s="90">
        <v>259749.48</v>
      </c>
      <c r="AP385" s="90">
        <v>261888.86</v>
      </c>
      <c r="AQ385" s="89">
        <v>263005.86</v>
      </c>
      <c r="AR385" s="89">
        <v>265209.88</v>
      </c>
    </row>
    <row r="386" ht="15.75" customHeight="1">
      <c r="A386" s="57" t="s">
        <v>37</v>
      </c>
      <c r="B386" s="118" t="s">
        <v>1449</v>
      </c>
      <c r="C386" s="26" t="s">
        <v>1450</v>
      </c>
      <c r="D386" s="81" t="s">
        <v>18</v>
      </c>
      <c r="E386" s="22" t="s">
        <v>29</v>
      </c>
      <c r="F386" s="22" t="s">
        <v>76</v>
      </c>
      <c r="G386" s="81" t="str">
        <f t="shared" si="1"/>
        <v>Augusto</v>
      </c>
      <c r="H386" s="82" t="s">
        <v>214</v>
      </c>
      <c r="I386" s="87" t="s">
        <v>24</v>
      </c>
      <c r="J386" s="81" t="str">
        <f t="shared" si="2"/>
        <v>Não</v>
      </c>
      <c r="K386" s="83">
        <v>45254.0</v>
      </c>
      <c r="L386" s="22"/>
      <c r="M386" s="28" t="s">
        <v>223</v>
      </c>
      <c r="N386" s="40">
        <v>0.0</v>
      </c>
      <c r="O386" s="41" t="s">
        <v>24</v>
      </c>
      <c r="P386" s="42">
        <v>0.0</v>
      </c>
      <c r="Q386" s="46"/>
      <c r="R386" s="46"/>
      <c r="S386" s="46"/>
      <c r="T386" s="22" t="s">
        <v>215</v>
      </c>
      <c r="U386" s="86" t="s">
        <v>1451</v>
      </c>
      <c r="V386" s="9" t="s">
        <v>29</v>
      </c>
      <c r="W386" s="87" t="str">
        <f t="shared" si="3"/>
        <v>Ativo</v>
      </c>
      <c r="X386" s="22"/>
      <c r="Y386" s="88" t="s">
        <v>220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>
        <v>0.0</v>
      </c>
      <c r="AO386" s="90">
        <v>10066.79</v>
      </c>
      <c r="AP386" s="90">
        <v>10162.2</v>
      </c>
      <c r="AQ386" s="89">
        <v>10225.44</v>
      </c>
      <c r="AR386" s="89">
        <v>29309.64</v>
      </c>
    </row>
    <row r="387" ht="15.75" customHeight="1">
      <c r="A387" s="6" t="s">
        <v>37</v>
      </c>
      <c r="B387" s="6" t="s">
        <v>1452</v>
      </c>
      <c r="C387" s="62" t="s">
        <v>1453</v>
      </c>
      <c r="D387" s="9" t="s">
        <v>18</v>
      </c>
      <c r="E387" s="86" t="s">
        <v>29</v>
      </c>
      <c r="F387" s="86" t="s">
        <v>181</v>
      </c>
      <c r="G387" s="81" t="str">
        <f t="shared" si="1"/>
        <v>Augusto</v>
      </c>
      <c r="H387" s="87" t="s">
        <v>214</v>
      </c>
      <c r="I387" s="87" t="s">
        <v>24</v>
      </c>
      <c r="J387" s="81" t="str">
        <f t="shared" si="2"/>
        <v>Sim</v>
      </c>
      <c r="K387" s="93">
        <v>45363.0</v>
      </c>
      <c r="L387" s="22"/>
      <c r="M387" s="11" t="s">
        <v>50</v>
      </c>
      <c r="N387" s="204">
        <v>0.012</v>
      </c>
      <c r="O387" s="13" t="s">
        <v>24</v>
      </c>
      <c r="P387" s="205">
        <v>0.0</v>
      </c>
      <c r="Q387" s="15" t="s">
        <v>1454</v>
      </c>
      <c r="R387" s="46"/>
      <c r="S387" s="46"/>
      <c r="T387" s="86" t="s">
        <v>215</v>
      </c>
      <c r="U387" s="63" t="s">
        <v>1455</v>
      </c>
      <c r="V387" s="9" t="s">
        <v>29</v>
      </c>
      <c r="W387" s="87" t="str">
        <f t="shared" si="3"/>
        <v>Ativo</v>
      </c>
      <c r="X387" s="22"/>
      <c r="Y387" s="88" t="s">
        <v>144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89"/>
      <c r="AR387" s="89">
        <v>105164.21</v>
      </c>
    </row>
    <row r="388" ht="15.75" customHeight="1">
      <c r="A388" s="57" t="s">
        <v>37</v>
      </c>
      <c r="B388" s="80" t="s">
        <v>1456</v>
      </c>
      <c r="C388" s="20" t="s">
        <v>1457</v>
      </c>
      <c r="D388" s="81" t="s">
        <v>18</v>
      </c>
      <c r="E388" s="22" t="s">
        <v>62</v>
      </c>
      <c r="F388" s="81" t="s">
        <v>570</v>
      </c>
      <c r="G388" s="81" t="str">
        <f t="shared" si="1"/>
        <v>Bruno</v>
      </c>
      <c r="H388" s="82" t="s">
        <v>214</v>
      </c>
      <c r="I388" s="82" t="s">
        <v>24</v>
      </c>
      <c r="J388" s="81" t="str">
        <f t="shared" si="2"/>
        <v>Não</v>
      </c>
      <c r="K388" s="83">
        <v>45040.0</v>
      </c>
      <c r="L388" s="22"/>
      <c r="M388" s="22" t="s">
        <v>50</v>
      </c>
      <c r="N388" s="84">
        <v>0.007</v>
      </c>
      <c r="O388" s="81" t="s">
        <v>24</v>
      </c>
      <c r="P388" s="85">
        <v>0.0</v>
      </c>
      <c r="Q388" s="46"/>
      <c r="R388" s="46"/>
      <c r="S388" s="46"/>
      <c r="T388" s="22" t="s">
        <v>215</v>
      </c>
      <c r="U388" s="86" t="s">
        <v>1458</v>
      </c>
      <c r="V388" s="9" t="s">
        <v>298</v>
      </c>
      <c r="W388" s="87" t="str">
        <f t="shared" si="3"/>
        <v>Ativo</v>
      </c>
      <c r="X388" s="22"/>
      <c r="Y388" s="88" t="s">
        <v>144</v>
      </c>
      <c r="Z388" s="90"/>
      <c r="AA388" s="90"/>
      <c r="AB388" s="90"/>
      <c r="AC388" s="90"/>
      <c r="AD388" s="90"/>
      <c r="AE388" s="90"/>
      <c r="AF388" s="90">
        <v>0.0</v>
      </c>
      <c r="AG388" s="90">
        <v>511256.93</v>
      </c>
      <c r="AH388" s="90">
        <v>1157718.0</v>
      </c>
      <c r="AI388" s="90">
        <v>1167395.63</v>
      </c>
      <c r="AJ388" s="90">
        <v>1176247.47</v>
      </c>
      <c r="AK388" s="90">
        <v>1187563.07</v>
      </c>
      <c r="AL388" s="90">
        <v>1197374.01</v>
      </c>
      <c r="AM388" s="90">
        <v>1208309.75</v>
      </c>
      <c r="AN388" s="90">
        <v>1216659.08</v>
      </c>
      <c r="AO388" s="90">
        <v>1226329.6</v>
      </c>
      <c r="AP388" s="90">
        <v>1237407.43</v>
      </c>
      <c r="AQ388" s="89">
        <v>1245888.74</v>
      </c>
      <c r="AR388" s="89">
        <v>1255013.76</v>
      </c>
    </row>
    <row r="389" ht="15.75" customHeight="1">
      <c r="A389" s="57" t="s">
        <v>37</v>
      </c>
      <c r="B389" s="97" t="s">
        <v>1459</v>
      </c>
      <c r="C389" s="20" t="s">
        <v>1460</v>
      </c>
      <c r="D389" s="81" t="s">
        <v>18</v>
      </c>
      <c r="E389" s="22" t="s">
        <v>29</v>
      </c>
      <c r="F389" s="22" t="s">
        <v>79</v>
      </c>
      <c r="G389" s="81" t="str">
        <f t="shared" si="1"/>
        <v>Augusto</v>
      </c>
      <c r="H389" s="82" t="s">
        <v>214</v>
      </c>
      <c r="I389" s="82" t="s">
        <v>24</v>
      </c>
      <c r="J389" s="81" t="str">
        <f t="shared" si="2"/>
        <v>Sim</v>
      </c>
      <c r="K389" s="83">
        <v>44991.0</v>
      </c>
      <c r="L389" s="22"/>
      <c r="M389" s="22" t="s">
        <v>50</v>
      </c>
      <c r="N389" s="84">
        <v>0.012</v>
      </c>
      <c r="O389" s="81" t="s">
        <v>24</v>
      </c>
      <c r="P389" s="85">
        <v>0.0</v>
      </c>
      <c r="Q389" s="46" t="s">
        <v>1461</v>
      </c>
      <c r="R389" s="46"/>
      <c r="S389" s="46"/>
      <c r="T389" s="22" t="s">
        <v>215</v>
      </c>
      <c r="U389" s="86" t="s">
        <v>1462</v>
      </c>
      <c r="V389" s="9" t="s">
        <v>29</v>
      </c>
      <c r="W389" s="87" t="str">
        <f t="shared" si="3"/>
        <v>Ativo</v>
      </c>
      <c r="X389" s="22"/>
      <c r="Y389" s="88" t="s">
        <v>220</v>
      </c>
      <c r="Z389" s="90"/>
      <c r="AA389" s="90"/>
      <c r="AB389" s="90"/>
      <c r="AC389" s="90"/>
      <c r="AD389" s="90"/>
      <c r="AE389" s="90"/>
      <c r="AF389" s="90">
        <v>368265.24</v>
      </c>
      <c r="AG389" s="90">
        <v>340562.58</v>
      </c>
      <c r="AH389" s="90">
        <v>312389.67</v>
      </c>
      <c r="AI389" s="90">
        <v>284890.51</v>
      </c>
      <c r="AJ389" s="90">
        <v>226649.71</v>
      </c>
      <c r="AK389" s="90">
        <v>198726.27</v>
      </c>
      <c r="AL389" s="90">
        <v>169987.25</v>
      </c>
      <c r="AM389" s="90">
        <v>141258.94</v>
      </c>
      <c r="AN389" s="90">
        <v>116854.35</v>
      </c>
      <c r="AO389" s="90">
        <v>87389.25</v>
      </c>
      <c r="AP389" s="90">
        <v>55777.95</v>
      </c>
      <c r="AQ389" s="89">
        <v>25885.58</v>
      </c>
      <c r="AR389" s="89">
        <v>0.0</v>
      </c>
    </row>
    <row r="390" ht="15.75" customHeight="1">
      <c r="A390" s="57" t="s">
        <v>37</v>
      </c>
      <c r="B390" s="80" t="s">
        <v>1463</v>
      </c>
      <c r="C390" s="20" t="s">
        <v>1464</v>
      </c>
      <c r="D390" s="81" t="s">
        <v>18</v>
      </c>
      <c r="E390" s="22" t="s">
        <v>29</v>
      </c>
      <c r="F390" s="22" t="s">
        <v>79</v>
      </c>
      <c r="G390" s="81" t="str">
        <f t="shared" si="1"/>
        <v>Augusto</v>
      </c>
      <c r="H390" s="87" t="s">
        <v>214</v>
      </c>
      <c r="I390" s="82" t="s">
        <v>24</v>
      </c>
      <c r="J390" s="81" t="str">
        <f t="shared" si="2"/>
        <v>Não</v>
      </c>
      <c r="K390" s="83">
        <v>45163.0</v>
      </c>
      <c r="L390" s="98"/>
      <c r="M390" s="86" t="s">
        <v>77</v>
      </c>
      <c r="N390" s="94">
        <v>0.015</v>
      </c>
      <c r="O390" s="9" t="s">
        <v>86</v>
      </c>
      <c r="P390" s="95">
        <v>0.1</v>
      </c>
      <c r="Q390" s="46"/>
      <c r="R390" s="46"/>
      <c r="S390" s="103" t="s">
        <v>1465</v>
      </c>
      <c r="T390" s="22" t="s">
        <v>215</v>
      </c>
      <c r="U390" s="86" t="s">
        <v>1466</v>
      </c>
      <c r="V390" s="9" t="s">
        <v>29</v>
      </c>
      <c r="W390" s="87" t="str">
        <f t="shared" si="3"/>
        <v>Ativo</v>
      </c>
      <c r="X390" s="22"/>
      <c r="Y390" s="88" t="s">
        <v>220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0.0</v>
      </c>
      <c r="AJ390" s="90">
        <v>0.0</v>
      </c>
      <c r="AK390" s="90">
        <v>27085.37</v>
      </c>
      <c r="AL390" s="90">
        <v>29145.96</v>
      </c>
      <c r="AM390" s="90">
        <v>27767.72</v>
      </c>
      <c r="AN390" s="90">
        <v>28598.08</v>
      </c>
      <c r="AO390" s="90">
        <v>30015.27</v>
      </c>
      <c r="AP390" s="90">
        <v>27567.04</v>
      </c>
      <c r="AQ390" s="89">
        <v>181530.14</v>
      </c>
      <c r="AR390" s="89">
        <v>191029.53</v>
      </c>
    </row>
    <row r="391" ht="15.75" customHeight="1">
      <c r="A391" s="57" t="s">
        <v>37</v>
      </c>
      <c r="B391" s="80" t="s">
        <v>1463</v>
      </c>
      <c r="C391" s="20" t="s">
        <v>1467</v>
      </c>
      <c r="D391" s="81" t="s">
        <v>18</v>
      </c>
      <c r="E391" s="22" t="s">
        <v>29</v>
      </c>
      <c r="F391" s="22" t="s">
        <v>79</v>
      </c>
      <c r="G391" s="81" t="str">
        <f t="shared" si="1"/>
        <v>Augusto</v>
      </c>
      <c r="H391" s="87" t="s">
        <v>214</v>
      </c>
      <c r="I391" s="82" t="s">
        <v>24</v>
      </c>
      <c r="J391" s="81" t="str">
        <f t="shared" si="2"/>
        <v>Não</v>
      </c>
      <c r="K391" s="83">
        <v>45100.0</v>
      </c>
      <c r="L391" s="22"/>
      <c r="M391" s="86" t="s">
        <v>158</v>
      </c>
      <c r="N391" s="94">
        <v>0.007</v>
      </c>
      <c r="O391" s="81" t="s">
        <v>24</v>
      </c>
      <c r="P391" s="85">
        <v>0.0</v>
      </c>
      <c r="Q391" s="102"/>
      <c r="R391" s="102" t="s">
        <v>1468</v>
      </c>
      <c r="S391" s="103" t="s">
        <v>1469</v>
      </c>
      <c r="T391" s="22" t="s">
        <v>215</v>
      </c>
      <c r="U391" s="86" t="s">
        <v>1466</v>
      </c>
      <c r="V391" s="9" t="s">
        <v>29</v>
      </c>
      <c r="W391" s="87" t="str">
        <f t="shared" si="3"/>
        <v>Ativo</v>
      </c>
      <c r="X391" s="22"/>
      <c r="Y391" s="88" t="s">
        <v>220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120847.69</v>
      </c>
      <c r="AJ391" s="90">
        <v>210779.7</v>
      </c>
      <c r="AK391" s="90">
        <v>186414.72</v>
      </c>
      <c r="AL391" s="90">
        <v>188147.5</v>
      </c>
      <c r="AM391" s="90">
        <v>189897.63</v>
      </c>
      <c r="AN391" s="90">
        <v>190792.35</v>
      </c>
      <c r="AO391" s="90">
        <v>192341.63</v>
      </c>
      <c r="AP391" s="90">
        <v>193266.25</v>
      </c>
      <c r="AQ391" s="89">
        <v>95403.65</v>
      </c>
      <c r="AR391" s="89">
        <v>96234.46</v>
      </c>
    </row>
    <row r="392" ht="15.75" customHeight="1">
      <c r="A392" s="57" t="s">
        <v>37</v>
      </c>
      <c r="B392" s="80" t="s">
        <v>1470</v>
      </c>
      <c r="C392" s="20" t="s">
        <v>1471</v>
      </c>
      <c r="D392" s="81" t="s">
        <v>18</v>
      </c>
      <c r="E392" s="22" t="s">
        <v>29</v>
      </c>
      <c r="F392" s="22" t="s">
        <v>76</v>
      </c>
      <c r="G392" s="81" t="str">
        <f t="shared" si="1"/>
        <v>Augusto</v>
      </c>
      <c r="H392" s="82" t="s">
        <v>239</v>
      </c>
      <c r="I392" s="82" t="s">
        <v>272</v>
      </c>
      <c r="J392" s="81" t="str">
        <f t="shared" si="2"/>
        <v>Não</v>
      </c>
      <c r="K392" s="83">
        <v>45107.0</v>
      </c>
      <c r="L392" s="22"/>
      <c r="M392" s="22" t="s">
        <v>50</v>
      </c>
      <c r="N392" s="84">
        <v>0.012</v>
      </c>
      <c r="O392" s="81" t="s">
        <v>24</v>
      </c>
      <c r="P392" s="85">
        <v>0.0</v>
      </c>
      <c r="Q392" s="46"/>
      <c r="R392" s="46"/>
      <c r="S392" s="46"/>
      <c r="T392" s="22" t="s">
        <v>215</v>
      </c>
      <c r="U392" s="86" t="s">
        <v>1472</v>
      </c>
      <c r="V392" s="9" t="s">
        <v>243</v>
      </c>
      <c r="W392" s="87" t="str">
        <f t="shared" si="3"/>
        <v>Ativo</v>
      </c>
      <c r="X392" s="22"/>
      <c r="Y392" s="88" t="s">
        <v>144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108827.97</v>
      </c>
      <c r="AJ392" s="90">
        <v>0.0</v>
      </c>
      <c r="AK392" s="90">
        <v>0.0</v>
      </c>
      <c r="AL392" s="90">
        <v>0.0</v>
      </c>
      <c r="AM392" s="90">
        <v>0.0</v>
      </c>
      <c r="AN392" s="90">
        <v>0.0</v>
      </c>
      <c r="AO392" s="90">
        <v>0.0</v>
      </c>
      <c r="AP392" s="90">
        <v>0.0</v>
      </c>
      <c r="AQ392" s="89">
        <v>0.0</v>
      </c>
      <c r="AR392" s="89">
        <v>0.0</v>
      </c>
    </row>
    <row r="393" ht="15.75" customHeight="1">
      <c r="A393" s="57" t="s">
        <v>37</v>
      </c>
      <c r="B393" s="37" t="s">
        <v>1473</v>
      </c>
      <c r="C393" s="26" t="s">
        <v>1474</v>
      </c>
      <c r="D393" s="81" t="s">
        <v>18</v>
      </c>
      <c r="E393" s="22" t="s">
        <v>62</v>
      </c>
      <c r="F393" s="22" t="s">
        <v>63</v>
      </c>
      <c r="G393" s="81" t="str">
        <f t="shared" si="1"/>
        <v>Augusto</v>
      </c>
      <c r="H393" s="82" t="s">
        <v>214</v>
      </c>
      <c r="I393" s="82" t="s">
        <v>24</v>
      </c>
      <c r="J393" s="81" t="str">
        <f t="shared" si="2"/>
        <v>Não</v>
      </c>
      <c r="K393" s="83">
        <v>45188.0</v>
      </c>
      <c r="L393" s="22"/>
      <c r="M393" s="22" t="s">
        <v>77</v>
      </c>
      <c r="N393" s="84">
        <v>0.015</v>
      </c>
      <c r="O393" s="81" t="s">
        <v>86</v>
      </c>
      <c r="P393" s="85">
        <v>0.1</v>
      </c>
      <c r="Q393" s="138"/>
      <c r="R393" s="46"/>
      <c r="S393" s="96" t="s">
        <v>430</v>
      </c>
      <c r="T393" s="22" t="s">
        <v>215</v>
      </c>
      <c r="U393" s="86" t="s">
        <v>1475</v>
      </c>
      <c r="V393" s="9" t="s">
        <v>269</v>
      </c>
      <c r="W393" s="87" t="str">
        <f t="shared" si="3"/>
        <v>Ativo</v>
      </c>
      <c r="X393" s="22"/>
      <c r="Y393" s="88" t="s">
        <v>144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>
        <v>208763.51</v>
      </c>
      <c r="AM393" s="90">
        <v>266900.28</v>
      </c>
      <c r="AN393" s="90">
        <v>272939.39</v>
      </c>
      <c r="AO393" s="90">
        <v>278256.37</v>
      </c>
      <c r="AP393" s="90">
        <v>273662.88</v>
      </c>
      <c r="AQ393" s="89">
        <v>276015.91</v>
      </c>
      <c r="AR393" s="89">
        <v>278391.66</v>
      </c>
    </row>
    <row r="394" ht="15.75" customHeight="1">
      <c r="A394" s="57" t="s">
        <v>37</v>
      </c>
      <c r="B394" s="80" t="s">
        <v>1476</v>
      </c>
      <c r="C394" s="20" t="s">
        <v>1477</v>
      </c>
      <c r="D394" s="81" t="s">
        <v>18</v>
      </c>
      <c r="E394" s="22" t="s">
        <v>19</v>
      </c>
      <c r="F394" s="81" t="s">
        <v>52</v>
      </c>
      <c r="G394" s="81" t="str">
        <f t="shared" si="1"/>
        <v>Augusto</v>
      </c>
      <c r="H394" s="82" t="s">
        <v>214</v>
      </c>
      <c r="I394" s="82" t="s">
        <v>24</v>
      </c>
      <c r="J394" s="81" t="str">
        <f t="shared" si="2"/>
        <v>Não</v>
      </c>
      <c r="K394" s="83">
        <v>44987.0</v>
      </c>
      <c r="L394" s="22"/>
      <c r="M394" s="22" t="s">
        <v>77</v>
      </c>
      <c r="N394" s="84">
        <v>0.015</v>
      </c>
      <c r="O394" s="81" t="s">
        <v>86</v>
      </c>
      <c r="P394" s="85">
        <v>0.1</v>
      </c>
      <c r="Q394" s="46"/>
      <c r="R394" s="46"/>
      <c r="S394" s="46"/>
      <c r="T394" s="22" t="s">
        <v>215</v>
      </c>
      <c r="U394" s="86" t="s">
        <v>1478</v>
      </c>
      <c r="V394" s="9" t="s">
        <v>19</v>
      </c>
      <c r="W394" s="87" t="str">
        <f t="shared" si="3"/>
        <v>Ativo</v>
      </c>
      <c r="X394" s="22"/>
      <c r="Y394" s="88" t="s">
        <v>220</v>
      </c>
      <c r="Z394" s="90"/>
      <c r="AA394" s="90"/>
      <c r="AB394" s="90"/>
      <c r="AC394" s="90"/>
      <c r="AD394" s="90">
        <v>0.0</v>
      </c>
      <c r="AE394" s="90">
        <v>284090.61</v>
      </c>
      <c r="AF394" s="90">
        <v>339363.55</v>
      </c>
      <c r="AG394" s="90">
        <v>341209.52</v>
      </c>
      <c r="AH394" s="90">
        <v>347483.42</v>
      </c>
      <c r="AI394" s="90">
        <v>353546.33</v>
      </c>
      <c r="AJ394" s="90">
        <v>355920.24</v>
      </c>
      <c r="AK394" s="90">
        <v>353649.99</v>
      </c>
      <c r="AL394" s="90">
        <v>354934.72</v>
      </c>
      <c r="AM394" s="90">
        <v>359135.21</v>
      </c>
      <c r="AN394" s="90">
        <v>366613.03</v>
      </c>
      <c r="AO394" s="90">
        <v>373740.33</v>
      </c>
      <c r="AP394" s="90">
        <v>367839.66</v>
      </c>
      <c r="AQ394" s="89">
        <v>370831.17</v>
      </c>
      <c r="AR394" s="89">
        <v>374712.09</v>
      </c>
    </row>
    <row r="395" ht="15.75" customHeight="1">
      <c r="A395" s="6" t="s">
        <v>37</v>
      </c>
      <c r="B395" s="91" t="s">
        <v>1479</v>
      </c>
      <c r="C395" s="7" t="s">
        <v>1480</v>
      </c>
      <c r="D395" s="9" t="s">
        <v>18</v>
      </c>
      <c r="E395" s="86" t="s">
        <v>29</v>
      </c>
      <c r="F395" s="9" t="s">
        <v>824</v>
      </c>
      <c r="G395" s="81" t="str">
        <f t="shared" si="1"/>
        <v>Augusto</v>
      </c>
      <c r="H395" s="87" t="s">
        <v>252</v>
      </c>
      <c r="I395" s="87" t="s">
        <v>253</v>
      </c>
      <c r="J395" s="81" t="str">
        <f t="shared" si="2"/>
        <v>Não</v>
      </c>
      <c r="K395" s="93">
        <v>45356.0</v>
      </c>
      <c r="L395" s="22"/>
      <c r="M395" s="86" t="s">
        <v>50</v>
      </c>
      <c r="N395" s="94">
        <v>0.012</v>
      </c>
      <c r="O395" s="9" t="s">
        <v>24</v>
      </c>
      <c r="P395" s="95">
        <v>0.0</v>
      </c>
      <c r="Q395" s="46"/>
      <c r="R395" s="46"/>
      <c r="S395" s="46"/>
      <c r="T395" s="86" t="s">
        <v>215</v>
      </c>
      <c r="U395" s="5" t="s">
        <v>1481</v>
      </c>
      <c r="V395" s="9" t="s">
        <v>29</v>
      </c>
      <c r="W395" s="87" t="str">
        <f t="shared" si="3"/>
        <v>Ativo</v>
      </c>
      <c r="X395" s="22"/>
      <c r="Y395" s="88" t="s">
        <v>220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89">
        <v>0.0</v>
      </c>
      <c r="AR395" s="89">
        <v>0.0</v>
      </c>
    </row>
    <row r="396" ht="15.75" customHeight="1">
      <c r="A396" s="57" t="s">
        <v>37</v>
      </c>
      <c r="B396" s="80" t="s">
        <v>1482</v>
      </c>
      <c r="C396" s="20" t="s">
        <v>1483</v>
      </c>
      <c r="D396" s="81" t="s">
        <v>18</v>
      </c>
      <c r="E396" s="22" t="s">
        <v>19</v>
      </c>
      <c r="F396" s="81" t="s">
        <v>55</v>
      </c>
      <c r="G396" s="81" t="str">
        <f t="shared" si="1"/>
        <v>Augusto</v>
      </c>
      <c r="H396" s="87" t="s">
        <v>239</v>
      </c>
      <c r="I396" s="87" t="s">
        <v>272</v>
      </c>
      <c r="J396" s="81" t="str">
        <f t="shared" si="2"/>
        <v>Sim</v>
      </c>
      <c r="K396" s="83">
        <v>44951.0</v>
      </c>
      <c r="L396" s="22"/>
      <c r="M396" s="22" t="s">
        <v>59</v>
      </c>
      <c r="N396" s="84">
        <v>0.025</v>
      </c>
      <c r="O396" s="81" t="s">
        <v>142</v>
      </c>
      <c r="P396" s="85">
        <v>0.2</v>
      </c>
      <c r="Q396" s="96" t="s">
        <v>1484</v>
      </c>
      <c r="R396" s="46"/>
      <c r="S396" s="46"/>
      <c r="T396" s="22" t="s">
        <v>215</v>
      </c>
      <c r="U396" s="86" t="s">
        <v>1485</v>
      </c>
      <c r="V396" s="9" t="s">
        <v>19</v>
      </c>
      <c r="W396" s="87" t="str">
        <f t="shared" si="3"/>
        <v>Ativo</v>
      </c>
      <c r="X396" s="22"/>
      <c r="Y396" s="88" t="s">
        <v>220</v>
      </c>
      <c r="Z396" s="90"/>
      <c r="AA396" s="90"/>
      <c r="AB396" s="90"/>
      <c r="AC396" s="90"/>
      <c r="AD396" s="90">
        <v>31710.6</v>
      </c>
      <c r="AE396" s="90">
        <v>51930.03</v>
      </c>
      <c r="AF396" s="90">
        <v>51039.26</v>
      </c>
      <c r="AG396" s="90">
        <v>52412.85</v>
      </c>
      <c r="AH396" s="90">
        <v>54741.43</v>
      </c>
      <c r="AI396" s="90">
        <v>63009.59</v>
      </c>
      <c r="AJ396" s="90">
        <v>78422.94</v>
      </c>
      <c r="AK396" s="90">
        <v>79176.09</v>
      </c>
      <c r="AL396" s="90">
        <v>82436.51</v>
      </c>
      <c r="AM396" s="90">
        <v>81636.55</v>
      </c>
      <c r="AN396" s="90">
        <v>87652.87</v>
      </c>
      <c r="AO396" s="90">
        <v>91860.35</v>
      </c>
      <c r="AP396" s="90">
        <v>85488.26</v>
      </c>
      <c r="AQ396" s="89">
        <v>86638.59</v>
      </c>
      <c r="AR396" s="89">
        <v>353.0</v>
      </c>
    </row>
    <row r="397" ht="15.75" customHeight="1">
      <c r="A397" s="57" t="s">
        <v>37</v>
      </c>
      <c r="B397" s="80" t="s">
        <v>1486</v>
      </c>
      <c r="C397" s="20" t="s">
        <v>1487</v>
      </c>
      <c r="D397" s="81" t="s">
        <v>18</v>
      </c>
      <c r="E397" s="22" t="s">
        <v>62</v>
      </c>
      <c r="F397" s="81" t="s">
        <v>63</v>
      </c>
      <c r="G397" s="81" t="str">
        <f t="shared" si="1"/>
        <v>Augusto</v>
      </c>
      <c r="H397" s="87" t="s">
        <v>239</v>
      </c>
      <c r="I397" s="87" t="s">
        <v>272</v>
      </c>
      <c r="J397" s="81" t="str">
        <f t="shared" si="2"/>
        <v>Não</v>
      </c>
      <c r="K397" s="83">
        <v>45113.0</v>
      </c>
      <c r="L397" s="98"/>
      <c r="M397" s="22" t="s">
        <v>59</v>
      </c>
      <c r="N397" s="84">
        <v>0.025</v>
      </c>
      <c r="O397" s="81" t="s">
        <v>142</v>
      </c>
      <c r="P397" s="85">
        <v>0.2</v>
      </c>
      <c r="Q397" s="96"/>
      <c r="R397" s="46"/>
      <c r="S397" s="96" t="s">
        <v>1488</v>
      </c>
      <c r="T397" s="22" t="s">
        <v>215</v>
      </c>
      <c r="U397" s="86" t="s">
        <v>1489</v>
      </c>
      <c r="V397" s="9" t="s">
        <v>269</v>
      </c>
      <c r="W397" s="87" t="str">
        <f t="shared" si="3"/>
        <v>Ativo</v>
      </c>
      <c r="X397" s="22"/>
      <c r="Y397" s="88" t="s">
        <v>144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>
        <v>4000.0</v>
      </c>
      <c r="AJ397" s="90">
        <v>58760.66</v>
      </c>
      <c r="AK397" s="90">
        <v>100797.46</v>
      </c>
      <c r="AL397" s="90">
        <v>100548.79</v>
      </c>
      <c r="AM397" s="90">
        <v>105060.3</v>
      </c>
      <c r="AN397" s="90">
        <v>112931.1</v>
      </c>
      <c r="AO397" s="90">
        <v>148344.7</v>
      </c>
      <c r="AP397" s="90">
        <v>139817.22</v>
      </c>
      <c r="AQ397" s="89">
        <v>141680.03</v>
      </c>
      <c r="AR397" s="89">
        <v>567.7</v>
      </c>
    </row>
    <row r="398" ht="18.75" customHeight="1">
      <c r="A398" s="57" t="s">
        <v>37</v>
      </c>
      <c r="B398" s="80" t="s">
        <v>1490</v>
      </c>
      <c r="C398" s="20" t="s">
        <v>1491</v>
      </c>
      <c r="D398" s="81" t="s">
        <v>18</v>
      </c>
      <c r="E398" s="22" t="s">
        <v>62</v>
      </c>
      <c r="F398" s="81" t="s">
        <v>63</v>
      </c>
      <c r="G398" s="81" t="str">
        <f t="shared" si="1"/>
        <v>Breno</v>
      </c>
      <c r="H398" s="82" t="s">
        <v>214</v>
      </c>
      <c r="I398" s="82" t="s">
        <v>24</v>
      </c>
      <c r="J398" s="81" t="str">
        <f t="shared" si="2"/>
        <v>Não</v>
      </c>
      <c r="K398" s="83">
        <v>45035.0</v>
      </c>
      <c r="L398" s="22"/>
      <c r="M398" s="22" t="s">
        <v>50</v>
      </c>
      <c r="N398" s="84">
        <v>0.012</v>
      </c>
      <c r="O398" s="81" t="s">
        <v>24</v>
      </c>
      <c r="P398" s="85">
        <v>0.0</v>
      </c>
      <c r="Q398" s="46"/>
      <c r="R398" s="46"/>
      <c r="S398" s="46"/>
      <c r="T398" s="22" t="s">
        <v>215</v>
      </c>
      <c r="U398" s="86" t="s">
        <v>1489</v>
      </c>
      <c r="V398" s="9" t="s">
        <v>269</v>
      </c>
      <c r="W398" s="87" t="str">
        <f t="shared" si="3"/>
        <v>Ativo</v>
      </c>
      <c r="X398" s="22"/>
      <c r="Y398" s="88" t="s">
        <v>144</v>
      </c>
      <c r="Z398" s="90"/>
      <c r="AA398" s="90"/>
      <c r="AB398" s="90"/>
      <c r="AC398" s="90"/>
      <c r="AD398" s="90"/>
      <c r="AE398" s="90"/>
      <c r="AF398" s="90">
        <v>0.0</v>
      </c>
      <c r="AG398" s="90">
        <v>459936.64</v>
      </c>
      <c r="AH398" s="90">
        <v>510336.77</v>
      </c>
      <c r="AI398" s="90">
        <v>515447.49</v>
      </c>
      <c r="AJ398" s="90">
        <v>469355.86</v>
      </c>
      <c r="AK398" s="90">
        <v>432768.81</v>
      </c>
      <c r="AL398" s="90">
        <v>436245.95</v>
      </c>
      <c r="AM398" s="90">
        <v>440042.95</v>
      </c>
      <c r="AN398" s="90">
        <v>443494.03</v>
      </c>
      <c r="AO398" s="90">
        <v>416227.51</v>
      </c>
      <c r="AP398" s="90">
        <v>419873.9</v>
      </c>
      <c r="AQ398" s="89">
        <v>423182.0</v>
      </c>
      <c r="AR398" s="89">
        <v>426797.43</v>
      </c>
    </row>
    <row r="399" ht="15.75" customHeight="1">
      <c r="A399" s="57" t="s">
        <v>37</v>
      </c>
      <c r="B399" s="80" t="s">
        <v>1492</v>
      </c>
      <c r="C399" s="20" t="s">
        <v>1493</v>
      </c>
      <c r="D399" s="81" t="s">
        <v>18</v>
      </c>
      <c r="E399" s="22" t="s">
        <v>29</v>
      </c>
      <c r="F399" s="22" t="s">
        <v>92</v>
      </c>
      <c r="G399" s="81" t="str">
        <f t="shared" si="1"/>
        <v>Augusto</v>
      </c>
      <c r="H399" s="82" t="s">
        <v>239</v>
      </c>
      <c r="I399" s="82" t="s">
        <v>272</v>
      </c>
      <c r="J399" s="81" t="str">
        <f t="shared" si="2"/>
        <v>Não</v>
      </c>
      <c r="K399" s="83">
        <v>45163.0</v>
      </c>
      <c r="L399" s="203"/>
      <c r="M399" s="22" t="s">
        <v>50</v>
      </c>
      <c r="N399" s="84">
        <v>0.012</v>
      </c>
      <c r="O399" s="81" t="s">
        <v>24</v>
      </c>
      <c r="P399" s="85">
        <v>0.0</v>
      </c>
      <c r="Q399" s="102"/>
      <c r="R399" s="102"/>
      <c r="S399" s="206" t="s">
        <v>1494</v>
      </c>
      <c r="T399" s="22" t="s">
        <v>215</v>
      </c>
      <c r="U399" s="86" t="s">
        <v>1495</v>
      </c>
      <c r="V399" s="86" t="s">
        <v>29</v>
      </c>
      <c r="W399" s="87" t="str">
        <f t="shared" si="3"/>
        <v>Ativo</v>
      </c>
      <c r="X399" s="22"/>
      <c r="Y399" s="86" t="s">
        <v>220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37</v>
      </c>
      <c r="B400" s="80" t="s">
        <v>1492</v>
      </c>
      <c r="C400" s="20" t="s">
        <v>1496</v>
      </c>
      <c r="D400" s="81" t="s">
        <v>18</v>
      </c>
      <c r="E400" s="22" t="s">
        <v>29</v>
      </c>
      <c r="F400" s="22" t="s">
        <v>92</v>
      </c>
      <c r="G400" s="81" t="str">
        <f t="shared" si="1"/>
        <v>Augusto</v>
      </c>
      <c r="H400" s="82" t="s">
        <v>239</v>
      </c>
      <c r="I400" s="82" t="s">
        <v>272</v>
      </c>
      <c r="J400" s="81" t="str">
        <f t="shared" si="2"/>
        <v>Não</v>
      </c>
      <c r="K400" s="83">
        <v>45163.0</v>
      </c>
      <c r="L400" s="203"/>
      <c r="M400" s="22" t="s">
        <v>77</v>
      </c>
      <c r="N400" s="84">
        <v>0.015</v>
      </c>
      <c r="O400" s="81" t="s">
        <v>86</v>
      </c>
      <c r="P400" s="85">
        <v>0.1</v>
      </c>
      <c r="Q400" s="102"/>
      <c r="R400" s="102"/>
      <c r="S400" s="206" t="s">
        <v>1494</v>
      </c>
      <c r="T400" s="22" t="s">
        <v>215</v>
      </c>
      <c r="U400" s="86" t="s">
        <v>1495</v>
      </c>
      <c r="V400" s="86" t="s">
        <v>29</v>
      </c>
      <c r="W400" s="87" t="str">
        <f t="shared" si="3"/>
        <v>Ativo</v>
      </c>
      <c r="X400" s="22"/>
      <c r="Y400" s="86" t="s">
        <v>220</v>
      </c>
      <c r="Z400" s="57"/>
      <c r="AA400" s="57"/>
      <c r="AB400" s="57"/>
      <c r="AC400" s="57"/>
      <c r="AD400" s="57"/>
      <c r="AE400" s="57"/>
      <c r="AF400" s="57"/>
      <c r="AG400" s="57">
        <v>0.0</v>
      </c>
      <c r="AH400" s="90">
        <v>0.0</v>
      </c>
      <c r="AI400" s="90">
        <v>0.0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  <c r="AR400" s="89">
        <v>0.0</v>
      </c>
    </row>
    <row r="401" ht="15.75" customHeight="1">
      <c r="A401" s="57" t="s">
        <v>37</v>
      </c>
      <c r="B401" s="80" t="s">
        <v>1497</v>
      </c>
      <c r="C401" s="20" t="s">
        <v>1498</v>
      </c>
      <c r="D401" s="81" t="s">
        <v>18</v>
      </c>
      <c r="E401" s="22" t="s">
        <v>29</v>
      </c>
      <c r="F401" s="81" t="s">
        <v>92</v>
      </c>
      <c r="G401" s="81" t="str">
        <f t="shared" si="1"/>
        <v>Augusto</v>
      </c>
      <c r="H401" s="87" t="s">
        <v>214</v>
      </c>
      <c r="I401" s="87" t="s">
        <v>24</v>
      </c>
      <c r="J401" s="81" t="str">
        <f t="shared" si="2"/>
        <v>Não</v>
      </c>
      <c r="K401" s="83">
        <v>44973.0</v>
      </c>
      <c r="L401" s="22"/>
      <c r="M401" s="22" t="s">
        <v>223</v>
      </c>
      <c r="N401" s="84">
        <v>0.0</v>
      </c>
      <c r="O401" s="81" t="s">
        <v>24</v>
      </c>
      <c r="P401" s="85">
        <v>0.0</v>
      </c>
      <c r="Q401" s="142"/>
      <c r="R401" s="46"/>
      <c r="S401" s="96" t="s">
        <v>1499</v>
      </c>
      <c r="T401" s="22" t="s">
        <v>215</v>
      </c>
      <c r="U401" s="86" t="s">
        <v>1500</v>
      </c>
      <c r="V401" s="9" t="s">
        <v>29</v>
      </c>
      <c r="W401" s="87" t="str">
        <f t="shared" si="3"/>
        <v>Ativo</v>
      </c>
      <c r="X401" s="22"/>
      <c r="Y401" s="88" t="s">
        <v>220</v>
      </c>
      <c r="Z401" s="90"/>
      <c r="AA401" s="90"/>
      <c r="AB401" s="90"/>
      <c r="AC401" s="90"/>
      <c r="AD401" s="90"/>
      <c r="AE401" s="90">
        <v>5790.98</v>
      </c>
      <c r="AF401" s="90">
        <v>5852.75</v>
      </c>
      <c r="AG401" s="90">
        <v>5888.04</v>
      </c>
      <c r="AH401" s="90">
        <v>6317.77</v>
      </c>
      <c r="AI401" s="90">
        <v>6868.15</v>
      </c>
      <c r="AJ401" s="90">
        <v>6927.27</v>
      </c>
      <c r="AK401" s="90">
        <v>7834.09</v>
      </c>
      <c r="AL401" s="90">
        <v>8020.29</v>
      </c>
      <c r="AM401" s="90">
        <v>8086.59</v>
      </c>
      <c r="AN401" s="90">
        <v>8649.01</v>
      </c>
      <c r="AO401" s="90">
        <v>9191.0</v>
      </c>
      <c r="AP401" s="90">
        <v>9279.92</v>
      </c>
      <c r="AQ401" s="89">
        <v>10352.1</v>
      </c>
      <c r="AR401" s="89">
        <v>11431.85</v>
      </c>
    </row>
    <row r="402" ht="15.75" customHeight="1">
      <c r="A402" s="57" t="s">
        <v>37</v>
      </c>
      <c r="B402" s="80" t="s">
        <v>1501</v>
      </c>
      <c r="C402" s="20" t="s">
        <v>1502</v>
      </c>
      <c r="D402" s="81" t="s">
        <v>18</v>
      </c>
      <c r="E402" s="22" t="s">
        <v>29</v>
      </c>
      <c r="F402" s="81" t="s">
        <v>92</v>
      </c>
      <c r="G402" s="81" t="str">
        <f t="shared" si="1"/>
        <v>Bruno</v>
      </c>
      <c r="H402" s="82" t="s">
        <v>214</v>
      </c>
      <c r="I402" s="82" t="s">
        <v>24</v>
      </c>
      <c r="J402" s="81" t="str">
        <f t="shared" si="2"/>
        <v>Não</v>
      </c>
      <c r="K402" s="83">
        <v>44965.0</v>
      </c>
      <c r="L402" s="22"/>
      <c r="M402" s="22" t="s">
        <v>77</v>
      </c>
      <c r="N402" s="84">
        <v>0.015</v>
      </c>
      <c r="O402" s="81" t="s">
        <v>86</v>
      </c>
      <c r="P402" s="85">
        <v>0.1</v>
      </c>
      <c r="Q402" s="96"/>
      <c r="R402" s="46" t="s">
        <v>1503</v>
      </c>
      <c r="S402" s="46"/>
      <c r="T402" s="22" t="s">
        <v>215</v>
      </c>
      <c r="U402" s="86" t="s">
        <v>1504</v>
      </c>
      <c r="V402" s="9" t="s">
        <v>29</v>
      </c>
      <c r="W402" s="87" t="str">
        <f t="shared" si="3"/>
        <v>Ativo</v>
      </c>
      <c r="X402" s="22"/>
      <c r="Y402" s="88" t="s">
        <v>220</v>
      </c>
      <c r="Z402" s="90"/>
      <c r="AA402" s="90"/>
      <c r="AB402" s="90"/>
      <c r="AC402" s="90"/>
      <c r="AD402" s="90">
        <v>0.0</v>
      </c>
      <c r="AE402" s="90">
        <v>71695.11</v>
      </c>
      <c r="AF402" s="90">
        <v>72215.39</v>
      </c>
      <c r="AG402" s="90">
        <v>72488.98</v>
      </c>
      <c r="AH402" s="90">
        <v>73058.1</v>
      </c>
      <c r="AI402" s="90">
        <v>44016.3</v>
      </c>
      <c r="AJ402" s="90">
        <v>44694.58</v>
      </c>
      <c r="AK402" s="90">
        <v>44440.77</v>
      </c>
      <c r="AL402" s="90">
        <v>44594.44</v>
      </c>
      <c r="AM402" s="90">
        <v>44838.89</v>
      </c>
      <c r="AN402" s="90">
        <v>44457.26</v>
      </c>
      <c r="AO402" s="90">
        <v>44766.9</v>
      </c>
      <c r="AP402" s="90">
        <v>59625.17</v>
      </c>
      <c r="AQ402" s="89">
        <v>1052792.26</v>
      </c>
      <c r="AR402" s="89">
        <v>1064896.89</v>
      </c>
    </row>
    <row r="403" ht="15.75" customHeight="1">
      <c r="A403" s="57" t="s">
        <v>37</v>
      </c>
      <c r="B403" s="80" t="s">
        <v>1505</v>
      </c>
      <c r="C403" s="20" t="s">
        <v>1506</v>
      </c>
      <c r="D403" s="81" t="s">
        <v>18</v>
      </c>
      <c r="E403" s="22" t="s">
        <v>29</v>
      </c>
      <c r="F403" s="81" t="s">
        <v>76</v>
      </c>
      <c r="G403" s="81" t="str">
        <f t="shared" si="1"/>
        <v>Augusto</v>
      </c>
      <c r="H403" s="82" t="s">
        <v>214</v>
      </c>
      <c r="I403" s="82" t="s">
        <v>24</v>
      </c>
      <c r="J403" s="81" t="str">
        <f t="shared" si="2"/>
        <v>Não</v>
      </c>
      <c r="K403" s="83">
        <v>45041.0</v>
      </c>
      <c r="L403" s="22"/>
      <c r="M403" s="22" t="s">
        <v>77</v>
      </c>
      <c r="N403" s="84">
        <v>0.015</v>
      </c>
      <c r="O403" s="81" t="s">
        <v>86</v>
      </c>
      <c r="P403" s="85">
        <v>0.1</v>
      </c>
      <c r="Q403" s="46"/>
      <c r="R403" s="46"/>
      <c r="S403" s="46"/>
      <c r="T403" s="22" t="s">
        <v>215</v>
      </c>
      <c r="U403" s="86" t="s">
        <v>1507</v>
      </c>
      <c r="V403" s="9" t="s">
        <v>29</v>
      </c>
      <c r="W403" s="87" t="str">
        <f t="shared" si="3"/>
        <v>Ativo</v>
      </c>
      <c r="X403" s="22"/>
      <c r="Y403" s="88" t="s">
        <v>220</v>
      </c>
      <c r="Z403" s="90"/>
      <c r="AA403" s="90"/>
      <c r="AB403" s="90"/>
      <c r="AC403" s="90"/>
      <c r="AD403" s="90"/>
      <c r="AE403" s="90"/>
      <c r="AF403" s="90"/>
      <c r="AG403" s="90">
        <v>20624.5</v>
      </c>
      <c r="AH403" s="90">
        <v>13707.4</v>
      </c>
      <c r="AI403" s="90">
        <v>13791.31</v>
      </c>
      <c r="AJ403" s="90">
        <v>13905.96</v>
      </c>
      <c r="AK403" s="90">
        <v>14043.02</v>
      </c>
      <c r="AL403" s="90">
        <v>14113.01</v>
      </c>
      <c r="AM403" s="90">
        <v>7111.33</v>
      </c>
      <c r="AN403" s="90">
        <v>6039.64</v>
      </c>
      <c r="AO403" s="90">
        <v>0.0</v>
      </c>
      <c r="AP403" s="90">
        <v>0.0</v>
      </c>
      <c r="AQ403" s="89">
        <v>15068.39</v>
      </c>
      <c r="AR403" s="89">
        <v>5612.56</v>
      </c>
    </row>
    <row r="404" ht="15.75" customHeight="1">
      <c r="A404" s="57" t="s">
        <v>37</v>
      </c>
      <c r="B404" s="97" t="s">
        <v>1508</v>
      </c>
      <c r="C404" s="20" t="s">
        <v>1509</v>
      </c>
      <c r="D404" s="81" t="s">
        <v>18</v>
      </c>
      <c r="E404" s="22" t="s">
        <v>19</v>
      </c>
      <c r="F404" s="81" t="s">
        <v>20</v>
      </c>
      <c r="G404" s="81" t="str">
        <f t="shared" si="1"/>
        <v>Breno</v>
      </c>
      <c r="H404" s="82" t="s">
        <v>214</v>
      </c>
      <c r="I404" s="82" t="s">
        <v>24</v>
      </c>
      <c r="J404" s="81" t="str">
        <f t="shared" si="2"/>
        <v>Não</v>
      </c>
      <c r="K404" s="83">
        <v>45005.0</v>
      </c>
      <c r="L404" s="22"/>
      <c r="M404" s="22" t="s">
        <v>50</v>
      </c>
      <c r="N404" s="84">
        <v>0.012</v>
      </c>
      <c r="O404" s="81" t="s">
        <v>24</v>
      </c>
      <c r="P404" s="85">
        <v>0.0</v>
      </c>
      <c r="Q404" s="46"/>
      <c r="R404" s="46"/>
      <c r="S404" s="46"/>
      <c r="T404" s="22" t="s">
        <v>215</v>
      </c>
      <c r="U404" s="86" t="s">
        <v>1510</v>
      </c>
      <c r="V404" s="9" t="s">
        <v>19</v>
      </c>
      <c r="W404" s="87" t="str">
        <f t="shared" si="3"/>
        <v>Ativo</v>
      </c>
      <c r="X404" s="22"/>
      <c r="Y404" s="88" t="s">
        <v>220</v>
      </c>
      <c r="Z404" s="90"/>
      <c r="AA404" s="90"/>
      <c r="AB404" s="90"/>
      <c r="AC404" s="90"/>
      <c r="AD404" s="90"/>
      <c r="AE404" s="90"/>
      <c r="AF404" s="90">
        <v>490650.14</v>
      </c>
      <c r="AG404" s="90">
        <v>494510.23</v>
      </c>
      <c r="AH404" s="90">
        <v>499291.51</v>
      </c>
      <c r="AI404" s="90">
        <v>503579.04</v>
      </c>
      <c r="AJ404" s="90">
        <v>507721.03</v>
      </c>
      <c r="AK404" s="90">
        <v>512302.95</v>
      </c>
      <c r="AL404" s="90">
        <v>516326.05</v>
      </c>
      <c r="AM404" s="90">
        <v>520849.72</v>
      </c>
      <c r="AN404" s="90">
        <v>524615.85</v>
      </c>
      <c r="AO404" s="90">
        <v>528655.79</v>
      </c>
      <c r="AP404" s="90">
        <v>533438.11</v>
      </c>
      <c r="AQ404" s="89">
        <v>537680.14</v>
      </c>
      <c r="AR404" s="89">
        <v>530776.49</v>
      </c>
    </row>
    <row r="405" ht="15.75" customHeight="1">
      <c r="A405" s="57" t="s">
        <v>37</v>
      </c>
      <c r="B405" s="80" t="s">
        <v>1511</v>
      </c>
      <c r="C405" s="20" t="s">
        <v>1512</v>
      </c>
      <c r="D405" s="81" t="s">
        <v>67</v>
      </c>
      <c r="E405" s="22" t="s">
        <v>29</v>
      </c>
      <c r="F405" s="81" t="s">
        <v>803</v>
      </c>
      <c r="G405" s="81" t="str">
        <f t="shared" si="1"/>
        <v>Augusto</v>
      </c>
      <c r="H405" s="82" t="s">
        <v>282</v>
      </c>
      <c r="I405" s="82" t="s">
        <v>24</v>
      </c>
      <c r="J405" s="81" t="str">
        <f t="shared" si="2"/>
        <v>Não</v>
      </c>
      <c r="K405" s="83">
        <v>45070.0</v>
      </c>
      <c r="L405" s="101">
        <v>45126.0</v>
      </c>
      <c r="M405" s="22" t="s">
        <v>77</v>
      </c>
      <c r="N405" s="84">
        <v>0.016</v>
      </c>
      <c r="O405" s="81" t="s">
        <v>86</v>
      </c>
      <c r="P405" s="85">
        <v>0.1</v>
      </c>
      <c r="Q405" s="102"/>
      <c r="R405" s="102"/>
      <c r="S405" s="46"/>
      <c r="T405" s="22" t="s">
        <v>215</v>
      </c>
      <c r="U405" s="86" t="s">
        <v>1513</v>
      </c>
      <c r="V405" s="9" t="s">
        <v>29</v>
      </c>
      <c r="W405" s="87" t="str">
        <f t="shared" si="3"/>
        <v>Encerrado</v>
      </c>
      <c r="X405" s="22"/>
      <c r="Y405" s="88"/>
      <c r="Z405" s="90"/>
      <c r="AA405" s="90"/>
      <c r="AB405" s="90"/>
      <c r="AC405" s="90"/>
      <c r="AD405" s="90"/>
      <c r="AE405" s="90"/>
      <c r="AF405" s="90"/>
      <c r="AG405" s="90">
        <v>0.0</v>
      </c>
      <c r="AH405" s="90">
        <v>2497905.811</v>
      </c>
      <c r="AI405" s="90">
        <v>2498485.38</v>
      </c>
      <c r="AJ405" s="90">
        <v>0.0</v>
      </c>
      <c r="AK405" s="90">
        <v>0.0</v>
      </c>
      <c r="AL405" s="90">
        <v>0.0</v>
      </c>
      <c r="AM405" s="90">
        <v>0.0</v>
      </c>
      <c r="AN405" s="90">
        <v>0.0</v>
      </c>
      <c r="AO405" s="90">
        <v>0.0</v>
      </c>
      <c r="AP405" s="90">
        <v>0.0</v>
      </c>
      <c r="AQ405" s="89">
        <v>0.0</v>
      </c>
      <c r="AR405" s="89">
        <v>0.0</v>
      </c>
    </row>
    <row r="406" ht="15.75" customHeight="1">
      <c r="A406" s="57" t="s">
        <v>37</v>
      </c>
      <c r="B406" s="80" t="s">
        <v>1514</v>
      </c>
      <c r="C406" s="20" t="s">
        <v>1515</v>
      </c>
      <c r="D406" s="81" t="s">
        <v>67</v>
      </c>
      <c r="E406" s="22" t="s">
        <v>29</v>
      </c>
      <c r="F406" s="81" t="s">
        <v>30</v>
      </c>
      <c r="G406" s="81" t="str">
        <f t="shared" si="1"/>
        <v>Augusto</v>
      </c>
      <c r="H406" s="82" t="s">
        <v>214</v>
      </c>
      <c r="I406" s="82" t="s">
        <v>24</v>
      </c>
      <c r="J406" s="81" t="str">
        <f t="shared" si="2"/>
        <v>Não</v>
      </c>
      <c r="K406" s="83">
        <v>45168.0</v>
      </c>
      <c r="L406" s="101"/>
      <c r="M406" s="22" t="s">
        <v>77</v>
      </c>
      <c r="N406" s="84">
        <v>0.016</v>
      </c>
      <c r="O406" s="81" t="s">
        <v>86</v>
      </c>
      <c r="P406" s="85">
        <v>0.2</v>
      </c>
      <c r="Q406" s="102"/>
      <c r="R406" s="102"/>
      <c r="S406" s="46"/>
      <c r="T406" s="22" t="s">
        <v>215</v>
      </c>
      <c r="U406" s="86" t="s">
        <v>1516</v>
      </c>
      <c r="V406" s="9" t="s">
        <v>29</v>
      </c>
      <c r="W406" s="87" t="str">
        <f t="shared" si="3"/>
        <v>Ativo</v>
      </c>
      <c r="X406" s="22"/>
      <c r="Y406" s="88" t="s">
        <v>220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>
        <v>86640.52</v>
      </c>
      <c r="AL406" s="90">
        <v>87103.29</v>
      </c>
      <c r="AM406" s="90">
        <v>87579.02</v>
      </c>
      <c r="AN406" s="90">
        <v>87910.08</v>
      </c>
      <c r="AO406" s="90">
        <v>81281.6</v>
      </c>
      <c r="AP406" s="90">
        <v>58806.46</v>
      </c>
      <c r="AQ406" s="89">
        <v>59229.76</v>
      </c>
      <c r="AR406" s="89">
        <v>59694.45</v>
      </c>
    </row>
    <row r="407" ht="15.75" customHeight="1">
      <c r="A407" s="57" t="s">
        <v>37</v>
      </c>
      <c r="B407" s="80" t="s">
        <v>1517</v>
      </c>
      <c r="C407" s="20" t="s">
        <v>1518</v>
      </c>
      <c r="D407" s="81" t="s">
        <v>67</v>
      </c>
      <c r="E407" s="22" t="s">
        <v>29</v>
      </c>
      <c r="F407" s="81" t="s">
        <v>30</v>
      </c>
      <c r="G407" s="81" t="str">
        <f t="shared" si="1"/>
        <v>Breno</v>
      </c>
      <c r="H407" s="82" t="s">
        <v>214</v>
      </c>
      <c r="I407" s="82" t="s">
        <v>24</v>
      </c>
      <c r="J407" s="81" t="str">
        <f t="shared" si="2"/>
        <v>Não</v>
      </c>
      <c r="K407" s="83">
        <v>45158.0</v>
      </c>
      <c r="L407" s="22"/>
      <c r="M407" s="22" t="s">
        <v>77</v>
      </c>
      <c r="N407" s="84">
        <v>0.009</v>
      </c>
      <c r="O407" s="81" t="s">
        <v>86</v>
      </c>
      <c r="P407" s="85">
        <v>0.2</v>
      </c>
      <c r="Q407" s="46"/>
      <c r="R407" s="46"/>
      <c r="S407" s="46"/>
      <c r="T407" s="22" t="s">
        <v>215</v>
      </c>
      <c r="U407" s="86" t="s">
        <v>1519</v>
      </c>
      <c r="V407" s="9" t="s">
        <v>29</v>
      </c>
      <c r="W407" s="87" t="str">
        <f t="shared" si="3"/>
        <v>Ativo</v>
      </c>
      <c r="X407" s="22"/>
      <c r="Y407" s="88" t="s">
        <v>220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>
        <v>0.0</v>
      </c>
      <c r="AK407" s="90">
        <v>598103.92</v>
      </c>
      <c r="AL407" s="90">
        <v>594234.29</v>
      </c>
      <c r="AM407" s="90">
        <v>594911.39</v>
      </c>
      <c r="AN407" s="90">
        <v>615008.45</v>
      </c>
      <c r="AO407" s="90">
        <v>649546.84</v>
      </c>
      <c r="AP407" s="90">
        <v>648672.86</v>
      </c>
      <c r="AQ407" s="89">
        <v>652869.66</v>
      </c>
      <c r="AR407" s="89">
        <v>655720.22</v>
      </c>
    </row>
    <row r="408" ht="15.75" customHeight="1">
      <c r="A408" s="6" t="s">
        <v>37</v>
      </c>
      <c r="B408" s="91" t="s">
        <v>1520</v>
      </c>
      <c r="C408" s="62" t="s">
        <v>1521</v>
      </c>
      <c r="D408" s="9" t="s">
        <v>67</v>
      </c>
      <c r="E408" s="86" t="s">
        <v>29</v>
      </c>
      <c r="F408" s="9" t="s">
        <v>124</v>
      </c>
      <c r="G408" s="81" t="str">
        <f t="shared" si="1"/>
        <v>Augusto</v>
      </c>
      <c r="H408" s="87" t="s">
        <v>214</v>
      </c>
      <c r="I408" s="87" t="s">
        <v>24</v>
      </c>
      <c r="J408" s="81" t="str">
        <f t="shared" si="2"/>
        <v>Não</v>
      </c>
      <c r="K408" s="93">
        <v>45348.0</v>
      </c>
      <c r="L408" s="22"/>
      <c r="M408" s="86" t="s">
        <v>85</v>
      </c>
      <c r="N408" s="94">
        <v>0.014</v>
      </c>
      <c r="O408" s="9" t="s">
        <v>86</v>
      </c>
      <c r="P408" s="95">
        <v>0.1</v>
      </c>
      <c r="Q408" s="46"/>
      <c r="R408" s="46"/>
      <c r="S408" s="46"/>
      <c r="T408" s="86" t="s">
        <v>215</v>
      </c>
      <c r="U408" s="63" t="s">
        <v>1522</v>
      </c>
      <c r="V408" s="9" t="s">
        <v>29</v>
      </c>
      <c r="W408" s="87" t="str">
        <f t="shared" si="3"/>
        <v>Ativo</v>
      </c>
      <c r="X408" s="22"/>
      <c r="Y408" s="88" t="s">
        <v>144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89">
        <v>100044.69</v>
      </c>
      <c r="AR408" s="89">
        <v>101250.66</v>
      </c>
    </row>
    <row r="409" ht="15.75" customHeight="1">
      <c r="A409" s="57" t="s">
        <v>37</v>
      </c>
      <c r="B409" s="80" t="s">
        <v>1523</v>
      </c>
      <c r="C409" s="20" t="s">
        <v>1524</v>
      </c>
      <c r="D409" s="81" t="s">
        <v>18</v>
      </c>
      <c r="E409" s="22" t="s">
        <v>29</v>
      </c>
      <c r="F409" s="81" t="s">
        <v>92</v>
      </c>
      <c r="G409" s="81" t="str">
        <f t="shared" si="1"/>
        <v>Augusto</v>
      </c>
      <c r="H409" s="87" t="s">
        <v>214</v>
      </c>
      <c r="I409" s="87" t="s">
        <v>24</v>
      </c>
      <c r="J409" s="81" t="str">
        <f t="shared" si="2"/>
        <v>Não</v>
      </c>
      <c r="K409" s="83">
        <v>45043.0</v>
      </c>
      <c r="L409" s="22"/>
      <c r="M409" s="86" t="s">
        <v>778</v>
      </c>
      <c r="N409" s="94">
        <v>0.007</v>
      </c>
      <c r="O409" s="81" t="s">
        <v>24</v>
      </c>
      <c r="P409" s="85">
        <v>0.0</v>
      </c>
      <c r="Q409" s="46"/>
      <c r="R409" s="46"/>
      <c r="S409" s="96" t="s">
        <v>1525</v>
      </c>
      <c r="T409" s="22" t="s">
        <v>215</v>
      </c>
      <c r="U409" s="86" t="s">
        <v>1526</v>
      </c>
      <c r="V409" s="9" t="s">
        <v>29</v>
      </c>
      <c r="W409" s="87" t="str">
        <f t="shared" si="3"/>
        <v>Ativo</v>
      </c>
      <c r="X409" s="22"/>
      <c r="Y409" s="88" t="s">
        <v>220</v>
      </c>
      <c r="Z409" s="90"/>
      <c r="AA409" s="90"/>
      <c r="AB409" s="90"/>
      <c r="AC409" s="90"/>
      <c r="AD409" s="90"/>
      <c r="AE409" s="90"/>
      <c r="AF409" s="90"/>
      <c r="AG409" s="90">
        <v>23000.0</v>
      </c>
      <c r="AH409" s="90">
        <v>15154.39</v>
      </c>
      <c r="AI409" s="90">
        <v>15296.76</v>
      </c>
      <c r="AJ409" s="90">
        <v>15420.75</v>
      </c>
      <c r="AK409" s="90">
        <v>15586.14</v>
      </c>
      <c r="AL409" s="90">
        <v>15725.28</v>
      </c>
      <c r="AM409" s="90">
        <v>15878.29</v>
      </c>
      <c r="AN409" s="90">
        <v>16003.69</v>
      </c>
      <c r="AO409" s="90">
        <v>16135.27</v>
      </c>
      <c r="AP409" s="90">
        <v>16089.04</v>
      </c>
      <c r="AQ409" s="89">
        <v>16200.64</v>
      </c>
      <c r="AR409" s="89">
        <v>51666.39</v>
      </c>
    </row>
    <row r="410" ht="15.75" customHeight="1">
      <c r="A410" s="57" t="s">
        <v>37</v>
      </c>
      <c r="B410" s="80" t="s">
        <v>1527</v>
      </c>
      <c r="C410" s="20" t="s">
        <v>1528</v>
      </c>
      <c r="D410" s="81" t="s">
        <v>18</v>
      </c>
      <c r="E410" s="22" t="s">
        <v>298</v>
      </c>
      <c r="F410" s="81" t="s">
        <v>597</v>
      </c>
      <c r="G410" s="81" t="str">
        <f t="shared" si="1"/>
        <v>Augusto</v>
      </c>
      <c r="H410" s="82" t="s">
        <v>214</v>
      </c>
      <c r="I410" s="82" t="s">
        <v>24</v>
      </c>
      <c r="J410" s="81" t="str">
        <f t="shared" si="2"/>
        <v>Não</v>
      </c>
      <c r="K410" s="83">
        <v>44973.0</v>
      </c>
      <c r="L410" s="22"/>
      <c r="M410" s="22" t="s">
        <v>77</v>
      </c>
      <c r="N410" s="84">
        <v>0.015</v>
      </c>
      <c r="O410" s="81" t="s">
        <v>86</v>
      </c>
      <c r="P410" s="85">
        <v>0.1</v>
      </c>
      <c r="Q410" s="46"/>
      <c r="R410" s="46"/>
      <c r="S410" s="46"/>
      <c r="T410" s="22" t="s">
        <v>215</v>
      </c>
      <c r="U410" s="86" t="s">
        <v>1529</v>
      </c>
      <c r="V410" s="9" t="s">
        <v>298</v>
      </c>
      <c r="W410" s="87" t="str">
        <f t="shared" si="3"/>
        <v>Ativo</v>
      </c>
      <c r="X410" s="22"/>
      <c r="Y410" s="88" t="s">
        <v>220</v>
      </c>
      <c r="Z410" s="90"/>
      <c r="AA410" s="90"/>
      <c r="AB410" s="90"/>
      <c r="AC410" s="90"/>
      <c r="AD410" s="90">
        <v>0.0</v>
      </c>
      <c r="AE410" s="90">
        <v>30166.52</v>
      </c>
      <c r="AF410" s="90">
        <v>32411.69</v>
      </c>
      <c r="AG410" s="90">
        <v>34582.67</v>
      </c>
      <c r="AH410" s="90">
        <v>37421.92</v>
      </c>
      <c r="AI410" s="90">
        <v>40114.94</v>
      </c>
      <c r="AJ410" s="90">
        <v>40553.65</v>
      </c>
      <c r="AK410" s="90">
        <v>40571.92</v>
      </c>
      <c r="AL410" s="90">
        <v>40649.3</v>
      </c>
      <c r="AM410" s="90">
        <v>40627.37</v>
      </c>
      <c r="AN410" s="90">
        <v>41061.6</v>
      </c>
      <c r="AO410" s="90">
        <v>41826.03</v>
      </c>
      <c r="AP410" s="90">
        <v>41287.2</v>
      </c>
      <c r="AQ410" s="89">
        <v>41549.16</v>
      </c>
      <c r="AR410" s="89">
        <v>41967.58</v>
      </c>
    </row>
    <row r="411" ht="15.75" customHeight="1">
      <c r="A411" s="57" t="s">
        <v>37</v>
      </c>
      <c r="B411" s="118" t="s">
        <v>1530</v>
      </c>
      <c r="C411" s="160" t="s">
        <v>1531</v>
      </c>
      <c r="D411" s="81" t="s">
        <v>18</v>
      </c>
      <c r="E411" s="22" t="s">
        <v>19</v>
      </c>
      <c r="F411" s="81" t="s">
        <v>20</v>
      </c>
      <c r="G411" s="81" t="str">
        <f t="shared" si="1"/>
        <v>Augusto</v>
      </c>
      <c r="H411" s="87" t="s">
        <v>214</v>
      </c>
      <c r="I411" s="87" t="s">
        <v>24</v>
      </c>
      <c r="J411" s="81" t="str">
        <f t="shared" si="2"/>
        <v>Não</v>
      </c>
      <c r="K411" s="83">
        <v>45253.0</v>
      </c>
      <c r="L411" s="22"/>
      <c r="M411" s="22" t="s">
        <v>50</v>
      </c>
      <c r="N411" s="58">
        <v>0.012</v>
      </c>
      <c r="O411" s="41" t="s">
        <v>24</v>
      </c>
      <c r="P411" s="59">
        <v>0.0</v>
      </c>
      <c r="Q411" s="46"/>
      <c r="R411" s="46"/>
      <c r="S411" s="46"/>
      <c r="T411" s="22" t="s">
        <v>215</v>
      </c>
      <c r="U411" s="86" t="s">
        <v>1532</v>
      </c>
      <c r="V411" s="9" t="s">
        <v>19</v>
      </c>
      <c r="W411" s="87" t="str">
        <f t="shared" si="3"/>
        <v>Ativo</v>
      </c>
      <c r="X411" s="22"/>
      <c r="Y411" s="88" t="s">
        <v>220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>
        <v>0.0</v>
      </c>
      <c r="AO411" s="90">
        <v>2300.0</v>
      </c>
      <c r="AP411" s="90">
        <v>2300.0</v>
      </c>
      <c r="AQ411" s="89">
        <v>2311.38</v>
      </c>
      <c r="AR411" s="89">
        <v>2325.06</v>
      </c>
    </row>
    <row r="412" ht="15.75" customHeight="1">
      <c r="A412" s="57" t="s">
        <v>37</v>
      </c>
      <c r="B412" s="131" t="s">
        <v>1533</v>
      </c>
      <c r="C412" s="20" t="s">
        <v>1534</v>
      </c>
      <c r="D412" s="81" t="s">
        <v>18</v>
      </c>
      <c r="E412" s="22" t="s">
        <v>19</v>
      </c>
      <c r="F412" s="81" t="s">
        <v>20</v>
      </c>
      <c r="G412" s="81" t="str">
        <f t="shared" si="1"/>
        <v>Augusto</v>
      </c>
      <c r="H412" s="82" t="s">
        <v>214</v>
      </c>
      <c r="I412" s="82" t="s">
        <v>24</v>
      </c>
      <c r="J412" s="81" t="str">
        <f t="shared" si="2"/>
        <v>Não</v>
      </c>
      <c r="K412" s="83">
        <v>45149.0</v>
      </c>
      <c r="L412" s="98"/>
      <c r="M412" s="22" t="s">
        <v>50</v>
      </c>
      <c r="N412" s="84">
        <v>0.012</v>
      </c>
      <c r="O412" s="81" t="s">
        <v>24</v>
      </c>
      <c r="P412" s="85">
        <v>0.0</v>
      </c>
      <c r="Q412" s="46"/>
      <c r="R412" s="46"/>
      <c r="S412" s="46"/>
      <c r="T412" s="22" t="s">
        <v>215</v>
      </c>
      <c r="U412" s="86" t="s">
        <v>1535</v>
      </c>
      <c r="V412" s="9" t="s">
        <v>19</v>
      </c>
      <c r="W412" s="87" t="str">
        <f t="shared" si="3"/>
        <v>Ativo</v>
      </c>
      <c r="X412" s="22"/>
      <c r="Y412" s="88" t="s">
        <v>220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>
        <v>0.0</v>
      </c>
      <c r="AJ412" s="90">
        <v>0.0</v>
      </c>
      <c r="AK412" s="90">
        <v>12077.1</v>
      </c>
      <c r="AL412" s="90">
        <v>12189.66</v>
      </c>
      <c r="AM412" s="90">
        <v>13818.94</v>
      </c>
      <c r="AN412" s="90">
        <v>13925.05</v>
      </c>
      <c r="AO412" s="90">
        <v>14038.81</v>
      </c>
      <c r="AP412" s="90">
        <v>14162.82</v>
      </c>
      <c r="AQ412" s="89">
        <v>14265.7</v>
      </c>
      <c r="AR412" s="89">
        <v>15351.73</v>
      </c>
    </row>
    <row r="413" ht="15.75" customHeight="1">
      <c r="A413" s="6" t="s">
        <v>37</v>
      </c>
      <c r="B413" s="91" t="s">
        <v>1536</v>
      </c>
      <c r="C413" s="7" t="s">
        <v>1537</v>
      </c>
      <c r="D413" s="9" t="s">
        <v>18</v>
      </c>
      <c r="E413" s="86" t="s">
        <v>29</v>
      </c>
      <c r="F413" s="9" t="s">
        <v>79</v>
      </c>
      <c r="G413" s="81" t="str">
        <f t="shared" si="1"/>
        <v>Augusto</v>
      </c>
      <c r="H413" s="87" t="s">
        <v>214</v>
      </c>
      <c r="I413" s="87" t="s">
        <v>24</v>
      </c>
      <c r="J413" s="81" t="str">
        <f t="shared" si="2"/>
        <v>Não</v>
      </c>
      <c r="K413" s="93">
        <v>45359.0</v>
      </c>
      <c r="L413" s="98"/>
      <c r="M413" s="86" t="s">
        <v>85</v>
      </c>
      <c r="N413" s="94">
        <v>0.012</v>
      </c>
      <c r="O413" s="9" t="s">
        <v>86</v>
      </c>
      <c r="P413" s="95">
        <v>0.1</v>
      </c>
      <c r="Q413" s="46"/>
      <c r="R413" s="46"/>
      <c r="S413" s="46"/>
      <c r="T413" s="86" t="s">
        <v>215</v>
      </c>
      <c r="U413" s="5" t="s">
        <v>1538</v>
      </c>
      <c r="V413" s="9" t="s">
        <v>29</v>
      </c>
      <c r="W413" s="87" t="str">
        <f t="shared" si="3"/>
        <v>Ativo</v>
      </c>
      <c r="X413" s="22"/>
      <c r="Y413" s="88" t="s">
        <v>220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89"/>
      <c r="AR413" s="89">
        <v>350725.59</v>
      </c>
    </row>
    <row r="414" ht="15.75" customHeight="1">
      <c r="A414" s="57" t="s">
        <v>37</v>
      </c>
      <c r="B414" s="80" t="s">
        <v>1539</v>
      </c>
      <c r="C414" s="20" t="s">
        <v>1540</v>
      </c>
      <c r="D414" s="81" t="s">
        <v>67</v>
      </c>
      <c r="E414" s="22" t="s">
        <v>29</v>
      </c>
      <c r="F414" s="81" t="s">
        <v>1541</v>
      </c>
      <c r="G414" s="81" t="str">
        <f t="shared" si="1"/>
        <v>Augusto</v>
      </c>
      <c r="H414" s="82" t="s">
        <v>214</v>
      </c>
      <c r="I414" s="82" t="s">
        <v>24</v>
      </c>
      <c r="J414" s="81" t="str">
        <f t="shared" si="2"/>
        <v>Sim</v>
      </c>
      <c r="K414" s="83">
        <v>44973.0</v>
      </c>
      <c r="L414" s="22"/>
      <c r="M414" s="86" t="s">
        <v>724</v>
      </c>
      <c r="N414" s="84">
        <v>0.012</v>
      </c>
      <c r="O414" s="81" t="s">
        <v>24</v>
      </c>
      <c r="P414" s="85">
        <v>0.0</v>
      </c>
      <c r="Q414" s="46" t="s">
        <v>1542</v>
      </c>
      <c r="R414" s="46"/>
      <c r="S414" s="46"/>
      <c r="T414" s="22" t="s">
        <v>215</v>
      </c>
      <c r="U414" s="86" t="s">
        <v>1543</v>
      </c>
      <c r="V414" s="9" t="s">
        <v>29</v>
      </c>
      <c r="W414" s="87" t="str">
        <f t="shared" si="3"/>
        <v>Ativo</v>
      </c>
      <c r="X414" s="22"/>
      <c r="Y414" s="88" t="s">
        <v>144</v>
      </c>
      <c r="Z414" s="90"/>
      <c r="AA414" s="90"/>
      <c r="AB414" s="90"/>
      <c r="AC414" s="90"/>
      <c r="AD414" s="90">
        <v>0.0</v>
      </c>
      <c r="AE414" s="90">
        <v>0.0</v>
      </c>
      <c r="AF414" s="90">
        <v>0.0</v>
      </c>
      <c r="AG414" s="90">
        <v>347988.69</v>
      </c>
      <c r="AH414" s="90">
        <v>357710.52</v>
      </c>
      <c r="AI414" s="90">
        <v>364672.27</v>
      </c>
      <c r="AJ414" s="90">
        <v>370568.08</v>
      </c>
      <c r="AK414" s="90">
        <v>374390.39</v>
      </c>
      <c r="AL414" s="90">
        <v>376886.21</v>
      </c>
      <c r="AM414" s="90">
        <v>376422.29</v>
      </c>
      <c r="AN414" s="90">
        <v>380757.32</v>
      </c>
      <c r="AO414" s="90">
        <v>386224.65</v>
      </c>
      <c r="AP414" s="90">
        <v>388515.52</v>
      </c>
      <c r="AQ414" s="89">
        <v>393413.58</v>
      </c>
      <c r="AR414" s="89">
        <v>396652.54</v>
      </c>
    </row>
    <row r="415" ht="15.75" customHeight="1">
      <c r="A415" s="57" t="s">
        <v>37</v>
      </c>
      <c r="B415" s="80" t="s">
        <v>1544</v>
      </c>
      <c r="C415" s="20" t="s">
        <v>1545</v>
      </c>
      <c r="D415" s="81" t="s">
        <v>18</v>
      </c>
      <c r="E415" s="22" t="s">
        <v>19</v>
      </c>
      <c r="F415" s="81" t="s">
        <v>20</v>
      </c>
      <c r="G415" s="81" t="str">
        <f t="shared" si="1"/>
        <v>Augusto</v>
      </c>
      <c r="H415" s="82" t="s">
        <v>214</v>
      </c>
      <c r="I415" s="82" t="s">
        <v>24</v>
      </c>
      <c r="J415" s="81" t="str">
        <f t="shared" si="2"/>
        <v>Não</v>
      </c>
      <c r="K415" s="83">
        <v>45034.0</v>
      </c>
      <c r="L415" s="22"/>
      <c r="M415" s="22" t="s">
        <v>50</v>
      </c>
      <c r="N415" s="84">
        <v>0.012</v>
      </c>
      <c r="O415" s="81" t="s">
        <v>24</v>
      </c>
      <c r="P415" s="85">
        <v>0.0</v>
      </c>
      <c r="Q415" s="46"/>
      <c r="R415" s="46"/>
      <c r="S415" s="46"/>
      <c r="T415" s="22" t="s">
        <v>215</v>
      </c>
      <c r="U415" s="86" t="s">
        <v>1546</v>
      </c>
      <c r="V415" s="9" t="s">
        <v>29</v>
      </c>
      <c r="W415" s="87" t="str">
        <f t="shared" si="3"/>
        <v>Ativo</v>
      </c>
      <c r="X415" s="22"/>
      <c r="Y415" s="88" t="s">
        <v>220</v>
      </c>
      <c r="Z415" s="90"/>
      <c r="AA415" s="90"/>
      <c r="AB415" s="90"/>
      <c r="AC415" s="90"/>
      <c r="AD415" s="90"/>
      <c r="AE415" s="90"/>
      <c r="AF415" s="90">
        <v>0.0</v>
      </c>
      <c r="AG415" s="90">
        <v>114482.14</v>
      </c>
      <c r="AH415" s="90">
        <v>116324.12</v>
      </c>
      <c r="AI415" s="90">
        <v>117665.37</v>
      </c>
      <c r="AJ415" s="90">
        <v>158063.24</v>
      </c>
      <c r="AK415" s="90">
        <v>158805.14</v>
      </c>
      <c r="AL415" s="90">
        <v>159033.28</v>
      </c>
      <c r="AM415" s="90">
        <v>160346.51</v>
      </c>
      <c r="AN415" s="90">
        <v>162382.9</v>
      </c>
      <c r="AO415" s="90">
        <v>163655.53</v>
      </c>
      <c r="AP415" s="90">
        <v>164859.7</v>
      </c>
      <c r="AQ415" s="89">
        <v>166549.19</v>
      </c>
      <c r="AR415" s="89">
        <v>167903.82</v>
      </c>
    </row>
    <row r="416" ht="15.75" customHeight="1">
      <c r="A416" s="57" t="s">
        <v>37</v>
      </c>
      <c r="B416" s="80" t="s">
        <v>1547</v>
      </c>
      <c r="C416" s="20" t="s">
        <v>1548</v>
      </c>
      <c r="D416" s="81" t="s">
        <v>18</v>
      </c>
      <c r="E416" s="22" t="s">
        <v>62</v>
      </c>
      <c r="F416" s="81" t="s">
        <v>74</v>
      </c>
      <c r="G416" s="81" t="str">
        <f t="shared" si="1"/>
        <v>Breno</v>
      </c>
      <c r="H416" s="82" t="s">
        <v>214</v>
      </c>
      <c r="I416" s="82" t="s">
        <v>24</v>
      </c>
      <c r="J416" s="81" t="str">
        <f t="shared" si="2"/>
        <v>Sim</v>
      </c>
      <c r="K416" s="83">
        <v>45070.0</v>
      </c>
      <c r="L416" s="98"/>
      <c r="M416" s="22" t="s">
        <v>80</v>
      </c>
      <c r="N416" s="84">
        <v>0.02</v>
      </c>
      <c r="O416" s="81" t="s">
        <v>142</v>
      </c>
      <c r="P416" s="85">
        <v>0.2</v>
      </c>
      <c r="Q416" s="46" t="s">
        <v>1549</v>
      </c>
      <c r="R416" s="46" t="s">
        <v>1550</v>
      </c>
      <c r="S416" s="46"/>
      <c r="T416" s="22" t="s">
        <v>215</v>
      </c>
      <c r="U416" s="86" t="s">
        <v>1551</v>
      </c>
      <c r="V416" s="9" t="s">
        <v>269</v>
      </c>
      <c r="W416" s="87" t="str">
        <f t="shared" si="3"/>
        <v>Ativo</v>
      </c>
      <c r="X416" s="22"/>
      <c r="Y416" s="88" t="s">
        <v>144</v>
      </c>
      <c r="Z416" s="90"/>
      <c r="AA416" s="90"/>
      <c r="AB416" s="90"/>
      <c r="AC416" s="90"/>
      <c r="AD416" s="90"/>
      <c r="AE416" s="90"/>
      <c r="AF416" s="90"/>
      <c r="AG416" s="90">
        <v>0.0</v>
      </c>
      <c r="AH416" s="90">
        <v>0.0</v>
      </c>
      <c r="AI416" s="90">
        <v>481579.68</v>
      </c>
      <c r="AJ416" s="90">
        <v>479112.38</v>
      </c>
      <c r="AK416" s="90">
        <v>482826.85</v>
      </c>
      <c r="AL416" s="90">
        <v>494486.85</v>
      </c>
      <c r="AM416" s="90">
        <v>491878.69</v>
      </c>
      <c r="AN416" s="90">
        <v>533565.37</v>
      </c>
      <c r="AO416" s="90">
        <v>585023.88</v>
      </c>
      <c r="AP416" s="90">
        <v>573373.79</v>
      </c>
      <c r="AQ416" s="89">
        <v>575238.78</v>
      </c>
      <c r="AR416" s="89">
        <v>574607.37</v>
      </c>
    </row>
    <row r="417" ht="15.75" customHeight="1">
      <c r="A417" s="57" t="s">
        <v>37</v>
      </c>
      <c r="B417" s="37" t="s">
        <v>1552</v>
      </c>
      <c r="C417" s="17" t="s">
        <v>1553</v>
      </c>
      <c r="D417" s="81" t="s">
        <v>18</v>
      </c>
      <c r="E417" s="22" t="s">
        <v>62</v>
      </c>
      <c r="F417" s="81" t="s">
        <v>74</v>
      </c>
      <c r="G417" s="81" t="str">
        <f t="shared" si="1"/>
        <v>Augusto</v>
      </c>
      <c r="H417" s="87" t="s">
        <v>239</v>
      </c>
      <c r="I417" s="87" t="s">
        <v>272</v>
      </c>
      <c r="J417" s="81" t="str">
        <f t="shared" si="2"/>
        <v>Não</v>
      </c>
      <c r="K417" s="83">
        <v>45209.0</v>
      </c>
      <c r="L417" s="22"/>
      <c r="M417" s="22" t="s">
        <v>50</v>
      </c>
      <c r="N417" s="84">
        <v>0.012</v>
      </c>
      <c r="O417" s="81" t="s">
        <v>24</v>
      </c>
      <c r="P417" s="85">
        <v>0.0</v>
      </c>
      <c r="Q417" s="96"/>
      <c r="R417" s="127"/>
      <c r="S417" s="127"/>
      <c r="T417" s="22" t="s">
        <v>215</v>
      </c>
      <c r="U417" s="86" t="s">
        <v>1554</v>
      </c>
      <c r="V417" s="9" t="s">
        <v>269</v>
      </c>
      <c r="W417" s="87" t="str">
        <f t="shared" si="3"/>
        <v>Ativo</v>
      </c>
      <c r="X417" s="22"/>
      <c r="Y417" s="88" t="s">
        <v>144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0.0</v>
      </c>
      <c r="AR417" s="89">
        <v>0.0</v>
      </c>
    </row>
    <row r="418" ht="15.75" customHeight="1">
      <c r="A418" s="57" t="s">
        <v>37</v>
      </c>
      <c r="B418" s="80" t="s">
        <v>1555</v>
      </c>
      <c r="C418" s="20" t="s">
        <v>1556</v>
      </c>
      <c r="D418" s="81" t="s">
        <v>18</v>
      </c>
      <c r="E418" s="22" t="s">
        <v>29</v>
      </c>
      <c r="F418" s="81" t="s">
        <v>92</v>
      </c>
      <c r="G418" s="81" t="str">
        <f t="shared" si="1"/>
        <v>Augusto</v>
      </c>
      <c r="H418" s="87" t="s">
        <v>239</v>
      </c>
      <c r="I418" s="87" t="s">
        <v>272</v>
      </c>
      <c r="J418" s="81" t="str">
        <f t="shared" si="2"/>
        <v>Não</v>
      </c>
      <c r="K418" s="83">
        <v>44911.0</v>
      </c>
      <c r="L418" s="22"/>
      <c r="M418" s="22" t="s">
        <v>59</v>
      </c>
      <c r="N418" s="84">
        <v>0.025</v>
      </c>
      <c r="O418" s="81" t="s">
        <v>142</v>
      </c>
      <c r="P418" s="85">
        <v>0.2</v>
      </c>
      <c r="Q418" s="99"/>
      <c r="R418" s="46"/>
      <c r="S418" s="96" t="s">
        <v>1557</v>
      </c>
      <c r="T418" s="22" t="s">
        <v>215</v>
      </c>
      <c r="U418" s="86" t="s">
        <v>1558</v>
      </c>
      <c r="V418" s="9" t="s">
        <v>29</v>
      </c>
      <c r="W418" s="87" t="str">
        <f t="shared" si="3"/>
        <v>Ativo</v>
      </c>
      <c r="X418" s="22"/>
      <c r="Y418" s="88" t="s">
        <v>220</v>
      </c>
      <c r="Z418" s="90"/>
      <c r="AA418" s="90"/>
      <c r="AB418" s="90"/>
      <c r="AC418" s="90">
        <v>14721.08</v>
      </c>
      <c r="AD418" s="90">
        <v>14932.95</v>
      </c>
      <c r="AE418" s="90">
        <v>15016.78</v>
      </c>
      <c r="AF418" s="90">
        <v>15092.34</v>
      </c>
      <c r="AG418" s="90">
        <v>15185.7</v>
      </c>
      <c r="AH418" s="90">
        <v>5316.89</v>
      </c>
      <c r="AI418" s="90">
        <v>5698.8</v>
      </c>
      <c r="AJ418" s="90">
        <v>5852.36</v>
      </c>
      <c r="AK418" s="90">
        <v>5390.36</v>
      </c>
      <c r="AL418" s="90">
        <v>5272.2</v>
      </c>
      <c r="AM418" s="90">
        <v>5006.41</v>
      </c>
      <c r="AN418" s="90">
        <v>5366.84</v>
      </c>
      <c r="AO418" s="90">
        <v>5643.12</v>
      </c>
      <c r="AP418" s="90">
        <v>35.34</v>
      </c>
      <c r="AQ418" s="89">
        <v>35.29</v>
      </c>
      <c r="AR418" s="89">
        <v>35.29</v>
      </c>
    </row>
    <row r="419" ht="15.75" customHeight="1">
      <c r="A419" s="57" t="s">
        <v>37</v>
      </c>
      <c r="B419" s="80" t="s">
        <v>1555</v>
      </c>
      <c r="C419" s="20" t="s">
        <v>1559</v>
      </c>
      <c r="D419" s="81" t="s">
        <v>18</v>
      </c>
      <c r="E419" s="22" t="s">
        <v>29</v>
      </c>
      <c r="F419" s="81" t="s">
        <v>92</v>
      </c>
      <c r="G419" s="81" t="str">
        <f t="shared" si="1"/>
        <v>Augusto</v>
      </c>
      <c r="H419" s="87" t="s">
        <v>214</v>
      </c>
      <c r="I419" s="82" t="s">
        <v>24</v>
      </c>
      <c r="J419" s="81" t="str">
        <f t="shared" si="2"/>
        <v>Sim</v>
      </c>
      <c r="K419" s="83">
        <v>44893.0</v>
      </c>
      <c r="L419" s="22"/>
      <c r="M419" s="86" t="s">
        <v>77</v>
      </c>
      <c r="N419" s="94">
        <v>0.015</v>
      </c>
      <c r="O419" s="9" t="s">
        <v>86</v>
      </c>
      <c r="P419" s="95">
        <v>0.1</v>
      </c>
      <c r="Q419" s="96" t="s">
        <v>1560</v>
      </c>
      <c r="R419" s="46"/>
      <c r="S419" s="46"/>
      <c r="T419" s="22" t="s">
        <v>215</v>
      </c>
      <c r="U419" s="86" t="s">
        <v>1558</v>
      </c>
      <c r="V419" s="9" t="s">
        <v>29</v>
      </c>
      <c r="W419" s="87" t="str">
        <f t="shared" si="3"/>
        <v>Ativo</v>
      </c>
      <c r="X419" s="22"/>
      <c r="Y419" s="88" t="s">
        <v>220</v>
      </c>
      <c r="Z419" s="90"/>
      <c r="AA419" s="90"/>
      <c r="AB419" s="90"/>
      <c r="AC419" s="90">
        <v>64596.85</v>
      </c>
      <c r="AD419" s="90">
        <v>65271.12</v>
      </c>
      <c r="AE419" s="90">
        <v>65927.09</v>
      </c>
      <c r="AF419" s="90">
        <v>66639.29</v>
      </c>
      <c r="AG419" s="90">
        <v>67134.96</v>
      </c>
      <c r="AH419" s="90">
        <v>67680.42</v>
      </c>
      <c r="AI419" s="90">
        <v>68277.54</v>
      </c>
      <c r="AJ419" s="90">
        <v>68884.14</v>
      </c>
      <c r="AK419" s="90">
        <v>79671.28</v>
      </c>
      <c r="AL419" s="90">
        <v>80142.49</v>
      </c>
      <c r="AM419" s="90">
        <v>80771.11</v>
      </c>
      <c r="AN419" s="90">
        <v>76230.72</v>
      </c>
      <c r="AO419" s="90">
        <v>76436.55</v>
      </c>
      <c r="AP419" s="90">
        <v>77264.27</v>
      </c>
      <c r="AQ419" s="89">
        <v>77705.23</v>
      </c>
      <c r="AR419" s="89">
        <v>98754.33</v>
      </c>
    </row>
    <row r="420" ht="15.75" customHeight="1">
      <c r="A420" s="57" t="s">
        <v>37</v>
      </c>
      <c r="B420" s="37" t="s">
        <v>1561</v>
      </c>
      <c r="C420" s="207" t="s">
        <v>1562</v>
      </c>
      <c r="D420" s="81" t="s">
        <v>18</v>
      </c>
      <c r="E420" s="22" t="s">
        <v>29</v>
      </c>
      <c r="F420" s="81" t="s">
        <v>72</v>
      </c>
      <c r="G420" s="81" t="str">
        <f t="shared" si="1"/>
        <v>Bruno</v>
      </c>
      <c r="H420" s="87" t="s">
        <v>214</v>
      </c>
      <c r="I420" s="87" t="s">
        <v>24</v>
      </c>
      <c r="J420" s="81" t="str">
        <f t="shared" si="2"/>
        <v>Não</v>
      </c>
      <c r="K420" s="83">
        <v>45180.0</v>
      </c>
      <c r="L420" s="22"/>
      <c r="M420" s="22" t="s">
        <v>59</v>
      </c>
      <c r="N420" s="84">
        <v>0.015</v>
      </c>
      <c r="O420" s="81" t="s">
        <v>24</v>
      </c>
      <c r="P420" s="85">
        <v>0.0</v>
      </c>
      <c r="Q420" s="46"/>
      <c r="R420" s="46"/>
      <c r="S420" s="127"/>
      <c r="T420" s="22" t="s">
        <v>215</v>
      </c>
      <c r="U420" s="86" t="s">
        <v>1563</v>
      </c>
      <c r="V420" s="9" t="s">
        <v>29</v>
      </c>
      <c r="W420" s="87" t="str">
        <f t="shared" si="3"/>
        <v>Ativo</v>
      </c>
      <c r="X420" s="22"/>
      <c r="Y420" s="88" t="s">
        <v>220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4216123.96</v>
      </c>
      <c r="AR420" s="89">
        <v>4295934.78</v>
      </c>
    </row>
    <row r="421" ht="15.75" customHeight="1">
      <c r="A421" s="57" t="s">
        <v>37</v>
      </c>
      <c r="B421" s="37" t="s">
        <v>1561</v>
      </c>
      <c r="C421" s="207" t="s">
        <v>1564</v>
      </c>
      <c r="D421" s="81" t="s">
        <v>18</v>
      </c>
      <c r="E421" s="22" t="s">
        <v>29</v>
      </c>
      <c r="F421" s="81" t="s">
        <v>72</v>
      </c>
      <c r="G421" s="81" t="str">
        <f t="shared" si="1"/>
        <v>Bruno</v>
      </c>
      <c r="H421" s="87" t="s">
        <v>214</v>
      </c>
      <c r="I421" s="87" t="s">
        <v>24</v>
      </c>
      <c r="J421" s="81" t="str">
        <f t="shared" si="2"/>
        <v>Não</v>
      </c>
      <c r="K421" s="83">
        <v>45177.0</v>
      </c>
      <c r="L421" s="22"/>
      <c r="M421" s="22" t="s">
        <v>50</v>
      </c>
      <c r="N421" s="84">
        <v>0.007</v>
      </c>
      <c r="O421" s="81" t="s">
        <v>24</v>
      </c>
      <c r="P421" s="85">
        <v>0.0</v>
      </c>
      <c r="Q421" s="46"/>
      <c r="R421" s="46"/>
      <c r="S421" s="127"/>
      <c r="T421" s="22" t="s">
        <v>215</v>
      </c>
      <c r="U421" s="86" t="s">
        <v>1563</v>
      </c>
      <c r="V421" s="9" t="s">
        <v>29</v>
      </c>
      <c r="W421" s="87" t="str">
        <f t="shared" si="3"/>
        <v>Ativo</v>
      </c>
      <c r="X421" s="22"/>
      <c r="Y421" s="88" t="s">
        <v>220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827196.2</v>
      </c>
      <c r="AR421" s="89">
        <v>829370.48</v>
      </c>
    </row>
    <row r="422" ht="15.75" customHeight="1">
      <c r="A422" s="57" t="s">
        <v>37</v>
      </c>
      <c r="B422" s="97" t="s">
        <v>1565</v>
      </c>
      <c r="C422" s="20" t="s">
        <v>1566</v>
      </c>
      <c r="D422" s="81" t="s">
        <v>18</v>
      </c>
      <c r="E422" s="22" t="s">
        <v>29</v>
      </c>
      <c r="F422" s="81" t="s">
        <v>79</v>
      </c>
      <c r="G422" s="81" t="str">
        <f t="shared" si="1"/>
        <v>Augusto</v>
      </c>
      <c r="H422" s="82" t="s">
        <v>214</v>
      </c>
      <c r="I422" s="82" t="s">
        <v>24</v>
      </c>
      <c r="J422" s="81" t="str">
        <f t="shared" si="2"/>
        <v>Não</v>
      </c>
      <c r="K422" s="83">
        <v>45042.0</v>
      </c>
      <c r="L422" s="22"/>
      <c r="M422" s="22" t="s">
        <v>59</v>
      </c>
      <c r="N422" s="84">
        <v>0.025</v>
      </c>
      <c r="O422" s="81" t="s">
        <v>142</v>
      </c>
      <c r="P422" s="85">
        <v>0.2</v>
      </c>
      <c r="Q422" s="127"/>
      <c r="R422" s="127"/>
      <c r="S422" s="127"/>
      <c r="T422" s="22" t="s">
        <v>215</v>
      </c>
      <c r="U422" s="86" t="s">
        <v>1567</v>
      </c>
      <c r="V422" s="9" t="s">
        <v>29</v>
      </c>
      <c r="W422" s="87" t="str">
        <f t="shared" si="3"/>
        <v>Ativo</v>
      </c>
      <c r="X422" s="22"/>
      <c r="Y422" s="88" t="s">
        <v>220</v>
      </c>
      <c r="Z422" s="90"/>
      <c r="AA422" s="90"/>
      <c r="AB422" s="90"/>
      <c r="AC422" s="90"/>
      <c r="AD422" s="90"/>
      <c r="AE422" s="90"/>
      <c r="AF422" s="90">
        <v>0.0</v>
      </c>
      <c r="AG422" s="90">
        <v>53520.35</v>
      </c>
      <c r="AH422" s="90">
        <v>54661.25</v>
      </c>
      <c r="AI422" s="90">
        <v>58707.84</v>
      </c>
      <c r="AJ422" s="90">
        <v>60765.6</v>
      </c>
      <c r="AK422" s="90">
        <v>58978.07</v>
      </c>
      <c r="AL422" s="90">
        <v>58569.48</v>
      </c>
      <c r="AM422" s="90">
        <v>55998.07</v>
      </c>
      <c r="AN422" s="90">
        <v>60194.16</v>
      </c>
      <c r="AO422" s="90">
        <v>63255.04</v>
      </c>
      <c r="AP422" s="90">
        <v>58666.86</v>
      </c>
      <c r="AQ422" s="89">
        <v>160547.06</v>
      </c>
      <c r="AR422" s="89">
        <v>163478.71</v>
      </c>
    </row>
    <row r="423" ht="15.75" customHeight="1">
      <c r="A423" s="57" t="s">
        <v>37</v>
      </c>
      <c r="B423" s="80" t="s">
        <v>1565</v>
      </c>
      <c r="C423" s="20" t="s">
        <v>1568</v>
      </c>
      <c r="D423" s="81" t="s">
        <v>18</v>
      </c>
      <c r="E423" s="22" t="s">
        <v>29</v>
      </c>
      <c r="F423" s="81" t="s">
        <v>79</v>
      </c>
      <c r="G423" s="81" t="str">
        <f t="shared" si="1"/>
        <v>Bruno</v>
      </c>
      <c r="H423" s="82" t="s">
        <v>214</v>
      </c>
      <c r="I423" s="82" t="s">
        <v>24</v>
      </c>
      <c r="J423" s="81" t="str">
        <f t="shared" si="2"/>
        <v>Não</v>
      </c>
      <c r="K423" s="83">
        <v>45006.0</v>
      </c>
      <c r="L423" s="22"/>
      <c r="M423" s="22" t="s">
        <v>50</v>
      </c>
      <c r="N423" s="84">
        <v>0.012</v>
      </c>
      <c r="O423" s="81" t="s">
        <v>24</v>
      </c>
      <c r="P423" s="85">
        <v>0.0</v>
      </c>
      <c r="Q423" s="127"/>
      <c r="R423" s="127"/>
      <c r="S423" s="127"/>
      <c r="T423" s="22" t="s">
        <v>215</v>
      </c>
      <c r="U423" s="86" t="s">
        <v>1567</v>
      </c>
      <c r="V423" s="9" t="s">
        <v>29</v>
      </c>
      <c r="W423" s="87" t="str">
        <f t="shared" si="3"/>
        <v>Ativo</v>
      </c>
      <c r="X423" s="22"/>
      <c r="Y423" s="88" t="s">
        <v>220</v>
      </c>
      <c r="Z423" s="90"/>
      <c r="AA423" s="90"/>
      <c r="AB423" s="90"/>
      <c r="AC423" s="90"/>
      <c r="AD423" s="90"/>
      <c r="AE423" s="90"/>
      <c r="AF423" s="90">
        <v>711474.6</v>
      </c>
      <c r="AG423" s="90">
        <v>664128.98</v>
      </c>
      <c r="AH423" s="90">
        <v>671497.32</v>
      </c>
      <c r="AI423" s="90">
        <v>675072.26</v>
      </c>
      <c r="AJ423" s="90">
        <v>680203.78</v>
      </c>
      <c r="AK423" s="90">
        <v>684676.14</v>
      </c>
      <c r="AL423" s="90">
        <v>686452.52</v>
      </c>
      <c r="AM423" s="90">
        <v>690160.78</v>
      </c>
      <c r="AN423" s="90">
        <v>697458.11</v>
      </c>
      <c r="AO423" s="90">
        <v>704478.61</v>
      </c>
      <c r="AP423" s="90">
        <v>705505.43</v>
      </c>
      <c r="AQ423" s="89">
        <v>1111761.26</v>
      </c>
      <c r="AR423" s="89">
        <v>1120231.44</v>
      </c>
    </row>
    <row r="424" ht="15.75" customHeight="1">
      <c r="A424" s="57" t="s">
        <v>37</v>
      </c>
      <c r="B424" s="80" t="s">
        <v>1569</v>
      </c>
      <c r="C424" s="20" t="s">
        <v>1570</v>
      </c>
      <c r="D424" s="81" t="s">
        <v>67</v>
      </c>
      <c r="E424" s="22" t="s">
        <v>29</v>
      </c>
      <c r="F424" s="81" t="s">
        <v>30</v>
      </c>
      <c r="G424" s="81" t="str">
        <f t="shared" si="1"/>
        <v>Breno</v>
      </c>
      <c r="H424" s="82" t="s">
        <v>214</v>
      </c>
      <c r="I424" s="82" t="s">
        <v>24</v>
      </c>
      <c r="J424" s="81" t="str">
        <f t="shared" si="2"/>
        <v>Não</v>
      </c>
      <c r="K424" s="83">
        <v>45104.0</v>
      </c>
      <c r="L424" s="98"/>
      <c r="M424" s="22" t="s">
        <v>1292</v>
      </c>
      <c r="N424" s="84">
        <v>0.012</v>
      </c>
      <c r="O424" s="81" t="s">
        <v>86</v>
      </c>
      <c r="P424" s="85">
        <v>0.1</v>
      </c>
      <c r="Q424" s="46"/>
      <c r="R424" s="46"/>
      <c r="S424" s="46"/>
      <c r="T424" s="22" t="s">
        <v>215</v>
      </c>
      <c r="U424" s="86" t="s">
        <v>1571</v>
      </c>
      <c r="V424" s="9" t="s">
        <v>780</v>
      </c>
      <c r="W424" s="87" t="str">
        <f t="shared" si="3"/>
        <v>Ativo</v>
      </c>
      <c r="X424" s="22"/>
      <c r="Y424" s="88" t="s">
        <v>220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>
        <v>155770.65</v>
      </c>
      <c r="AJ424" s="90">
        <v>286860.28</v>
      </c>
      <c r="AK424" s="90">
        <v>406228.53</v>
      </c>
      <c r="AL424" s="90">
        <v>408929.28</v>
      </c>
      <c r="AM424" s="90">
        <v>410236.8</v>
      </c>
      <c r="AN424" s="90">
        <v>415850.21</v>
      </c>
      <c r="AO424" s="90">
        <v>420654.55</v>
      </c>
      <c r="AP424" s="90">
        <v>421571.79</v>
      </c>
      <c r="AQ424" s="89">
        <v>424971.39</v>
      </c>
      <c r="AR424" s="89">
        <v>428542.58</v>
      </c>
    </row>
    <row r="425" ht="15.75" customHeight="1">
      <c r="A425" s="57" t="s">
        <v>37</v>
      </c>
      <c r="B425" s="80" t="s">
        <v>1572</v>
      </c>
      <c r="C425" s="20" t="s">
        <v>1573</v>
      </c>
      <c r="D425" s="81" t="s">
        <v>18</v>
      </c>
      <c r="E425" s="22" t="s">
        <v>62</v>
      </c>
      <c r="F425" s="81" t="s">
        <v>74</v>
      </c>
      <c r="G425" s="81" t="str">
        <f t="shared" si="1"/>
        <v>Augusto</v>
      </c>
      <c r="H425" s="82" t="s">
        <v>239</v>
      </c>
      <c r="I425" s="82" t="s">
        <v>272</v>
      </c>
      <c r="J425" s="81" t="str">
        <f t="shared" si="2"/>
        <v>Não</v>
      </c>
      <c r="K425" s="83">
        <v>45163.0</v>
      </c>
      <c r="L425" s="98"/>
      <c r="M425" s="22" t="s">
        <v>77</v>
      </c>
      <c r="N425" s="84">
        <v>0.015</v>
      </c>
      <c r="O425" s="81" t="s">
        <v>86</v>
      </c>
      <c r="P425" s="85">
        <v>0.1</v>
      </c>
      <c r="Q425" s="127"/>
      <c r="R425" s="127"/>
      <c r="S425" s="46" t="s">
        <v>1574</v>
      </c>
      <c r="T425" s="22" t="s">
        <v>215</v>
      </c>
      <c r="U425" s="86" t="s">
        <v>1575</v>
      </c>
      <c r="V425" s="9" t="s">
        <v>269</v>
      </c>
      <c r="W425" s="87" t="str">
        <f t="shared" si="3"/>
        <v>Ativo</v>
      </c>
      <c r="X425" s="22"/>
      <c r="Y425" s="88" t="s">
        <v>144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37</v>
      </c>
      <c r="B426" s="97" t="s">
        <v>1576</v>
      </c>
      <c r="C426" s="20" t="s">
        <v>1577</v>
      </c>
      <c r="D426" s="81" t="s">
        <v>18</v>
      </c>
      <c r="E426" s="22" t="s">
        <v>19</v>
      </c>
      <c r="F426" s="81" t="s">
        <v>52</v>
      </c>
      <c r="G426" s="81" t="str">
        <f t="shared" si="1"/>
        <v>Augusto</v>
      </c>
      <c r="H426" s="87" t="s">
        <v>239</v>
      </c>
      <c r="I426" s="82" t="s">
        <v>272</v>
      </c>
      <c r="J426" s="81" t="str">
        <f t="shared" si="2"/>
        <v>Não</v>
      </c>
      <c r="K426" s="83">
        <v>45163.0</v>
      </c>
      <c r="L426" s="98"/>
      <c r="M426" s="22" t="s">
        <v>46</v>
      </c>
      <c r="N426" s="84">
        <v>0.02</v>
      </c>
      <c r="O426" s="81" t="s">
        <v>86</v>
      </c>
      <c r="P426" s="85">
        <v>0.2</v>
      </c>
      <c r="Q426" s="127"/>
      <c r="R426" s="127"/>
      <c r="S426" s="127"/>
      <c r="T426" s="22" t="s">
        <v>215</v>
      </c>
      <c r="U426" s="86" t="s">
        <v>1578</v>
      </c>
      <c r="V426" s="9" t="s">
        <v>243</v>
      </c>
      <c r="W426" s="87" t="str">
        <f t="shared" si="3"/>
        <v>Ativo</v>
      </c>
      <c r="X426" s="22"/>
      <c r="Y426" s="88" t="s">
        <v>220</v>
      </c>
      <c r="Z426" s="90"/>
      <c r="AA426" s="90"/>
      <c r="AB426" s="90"/>
      <c r="AC426" s="90"/>
      <c r="AD426" s="90"/>
      <c r="AE426" s="90"/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  <c r="AR426" s="89">
        <v>0.0</v>
      </c>
    </row>
    <row r="427" ht="15.75" customHeight="1">
      <c r="A427" s="57" t="s">
        <v>37</v>
      </c>
      <c r="B427" s="80" t="s">
        <v>1579</v>
      </c>
      <c r="C427" s="20" t="s">
        <v>1580</v>
      </c>
      <c r="D427" s="81" t="s">
        <v>67</v>
      </c>
      <c r="E427" s="22" t="s">
        <v>29</v>
      </c>
      <c r="F427" s="81" t="s">
        <v>30</v>
      </c>
      <c r="G427" s="81" t="str">
        <f t="shared" si="1"/>
        <v>Augusto</v>
      </c>
      <c r="H427" s="82" t="s">
        <v>214</v>
      </c>
      <c r="I427" s="82" t="s">
        <v>24</v>
      </c>
      <c r="J427" s="81" t="str">
        <f t="shared" si="2"/>
        <v>Não</v>
      </c>
      <c r="K427" s="83">
        <v>45142.0</v>
      </c>
      <c r="L427" s="98"/>
      <c r="M427" s="22" t="s">
        <v>85</v>
      </c>
      <c r="N427" s="84">
        <v>0.012</v>
      </c>
      <c r="O427" s="81" t="s">
        <v>86</v>
      </c>
      <c r="P427" s="85">
        <v>0.1</v>
      </c>
      <c r="Q427" s="127"/>
      <c r="R427" s="127"/>
      <c r="S427" s="127"/>
      <c r="T427" s="22" t="s">
        <v>215</v>
      </c>
      <c r="U427" s="86" t="s">
        <v>1581</v>
      </c>
      <c r="V427" s="9" t="s">
        <v>29</v>
      </c>
      <c r="W427" s="87" t="str">
        <f t="shared" si="3"/>
        <v>Ativo</v>
      </c>
      <c r="X427" s="22"/>
      <c r="Y427" s="88" t="s">
        <v>220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>
        <v>113710.95</v>
      </c>
      <c r="AL427" s="90">
        <v>140590.94</v>
      </c>
      <c r="AM427" s="90">
        <v>140857.09</v>
      </c>
      <c r="AN427" s="90">
        <v>143109.31</v>
      </c>
      <c r="AO427" s="90">
        <v>145201.68</v>
      </c>
      <c r="AP427" s="90">
        <v>103439.6</v>
      </c>
      <c r="AQ427" s="89">
        <v>104207.06</v>
      </c>
      <c r="AR427" s="89">
        <v>104868.18</v>
      </c>
    </row>
    <row r="428" ht="15.75" customHeight="1">
      <c r="A428" s="57" t="s">
        <v>37</v>
      </c>
      <c r="B428" s="80" t="s">
        <v>1582</v>
      </c>
      <c r="C428" s="20" t="s">
        <v>1583</v>
      </c>
      <c r="D428" s="81" t="s">
        <v>18</v>
      </c>
      <c r="E428" s="22" t="s">
        <v>19</v>
      </c>
      <c r="F428" s="81" t="s">
        <v>52</v>
      </c>
      <c r="G428" s="81" t="str">
        <f t="shared" si="1"/>
        <v>Augusto</v>
      </c>
      <c r="H428" s="82" t="s">
        <v>214</v>
      </c>
      <c r="I428" s="82" t="s">
        <v>24</v>
      </c>
      <c r="J428" s="81" t="str">
        <f t="shared" si="2"/>
        <v>Sim</v>
      </c>
      <c r="K428" s="83">
        <v>45061.0</v>
      </c>
      <c r="L428" s="22"/>
      <c r="M428" s="22" t="s">
        <v>50</v>
      </c>
      <c r="N428" s="84">
        <v>0.012</v>
      </c>
      <c r="O428" s="81" t="s">
        <v>24</v>
      </c>
      <c r="P428" s="85">
        <v>0.0</v>
      </c>
      <c r="Q428" s="15" t="s">
        <v>1584</v>
      </c>
      <c r="R428" s="102"/>
      <c r="S428" s="102"/>
      <c r="T428" s="22" t="s">
        <v>215</v>
      </c>
      <c r="U428" s="86" t="s">
        <v>1585</v>
      </c>
      <c r="V428" s="9" t="s">
        <v>19</v>
      </c>
      <c r="W428" s="87" t="str">
        <f t="shared" si="3"/>
        <v>Ativo</v>
      </c>
      <c r="X428" s="22"/>
      <c r="Y428" s="88" t="s">
        <v>220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100563.06</v>
      </c>
      <c r="AI428" s="90">
        <v>101482.84</v>
      </c>
      <c r="AJ428" s="90">
        <v>98285.69</v>
      </c>
      <c r="AK428" s="90">
        <v>99818.75</v>
      </c>
      <c r="AL428" s="90">
        <v>101218.18</v>
      </c>
      <c r="AM428" s="90">
        <v>102112.14</v>
      </c>
      <c r="AN428" s="90">
        <v>107887.84</v>
      </c>
      <c r="AO428" s="90">
        <v>112538.41</v>
      </c>
      <c r="AP428" s="90">
        <v>115488.71</v>
      </c>
      <c r="AQ428" s="89">
        <v>117061.56</v>
      </c>
      <c r="AR428" s="89">
        <v>124791.66</v>
      </c>
    </row>
    <row r="429" ht="15.75" customHeight="1">
      <c r="A429" s="57" t="s">
        <v>37</v>
      </c>
      <c r="B429" s="80" t="s">
        <v>1586</v>
      </c>
      <c r="C429" s="20" t="s">
        <v>1587</v>
      </c>
      <c r="D429" s="81" t="s">
        <v>18</v>
      </c>
      <c r="E429" s="22" t="s">
        <v>29</v>
      </c>
      <c r="F429" s="81" t="s">
        <v>79</v>
      </c>
      <c r="G429" s="81" t="str">
        <f t="shared" si="1"/>
        <v>Augusto</v>
      </c>
      <c r="H429" s="82" t="s">
        <v>214</v>
      </c>
      <c r="I429" s="82" t="s">
        <v>24</v>
      </c>
      <c r="J429" s="81" t="str">
        <f t="shared" si="2"/>
        <v>Sim</v>
      </c>
      <c r="K429" s="83">
        <v>45163.0</v>
      </c>
      <c r="L429" s="98"/>
      <c r="M429" s="22" t="s">
        <v>50</v>
      </c>
      <c r="N429" s="84">
        <v>0.012</v>
      </c>
      <c r="O429" s="81" t="s">
        <v>24</v>
      </c>
      <c r="P429" s="85">
        <v>0.0</v>
      </c>
      <c r="Q429" s="15" t="s">
        <v>1588</v>
      </c>
      <c r="R429" s="127"/>
      <c r="S429" s="127"/>
      <c r="T429" s="22" t="s">
        <v>215</v>
      </c>
      <c r="U429" s="92" t="s">
        <v>1589</v>
      </c>
      <c r="V429" s="9" t="s">
        <v>29</v>
      </c>
      <c r="W429" s="87" t="str">
        <f t="shared" si="3"/>
        <v>Ativo</v>
      </c>
      <c r="X429" s="22"/>
      <c r="Y429" s="88" t="s">
        <v>220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69433.98</v>
      </c>
      <c r="AM429" s="90">
        <v>119309.69</v>
      </c>
      <c r="AN429" s="90">
        <v>120232.86</v>
      </c>
      <c r="AO429" s="90">
        <v>121160.89</v>
      </c>
      <c r="AP429" s="90">
        <v>111265.43</v>
      </c>
      <c r="AQ429" s="89">
        <v>101675.26</v>
      </c>
      <c r="AR429" s="89">
        <v>94987.15</v>
      </c>
    </row>
    <row r="430" ht="15.75" customHeight="1">
      <c r="A430" s="57" t="s">
        <v>37</v>
      </c>
      <c r="B430" s="80" t="s">
        <v>1590</v>
      </c>
      <c r="C430" s="20" t="s">
        <v>1591</v>
      </c>
      <c r="D430" s="81" t="s">
        <v>18</v>
      </c>
      <c r="E430" s="22" t="s">
        <v>19</v>
      </c>
      <c r="F430" s="81" t="s">
        <v>20</v>
      </c>
      <c r="G430" s="81" t="str">
        <f t="shared" si="1"/>
        <v>Augusto</v>
      </c>
      <c r="H430" s="87" t="s">
        <v>239</v>
      </c>
      <c r="I430" s="82" t="s">
        <v>272</v>
      </c>
      <c r="J430" s="81" t="str">
        <f t="shared" si="2"/>
        <v>Não</v>
      </c>
      <c r="K430" s="83">
        <v>45163.0</v>
      </c>
      <c r="L430" s="98"/>
      <c r="M430" s="22" t="s">
        <v>50</v>
      </c>
      <c r="N430" s="84">
        <v>0.01</v>
      </c>
      <c r="O430" s="81" t="s">
        <v>24</v>
      </c>
      <c r="P430" s="85">
        <v>0.0</v>
      </c>
      <c r="Q430" s="127"/>
      <c r="R430" s="127"/>
      <c r="S430" s="184"/>
      <c r="T430" s="22" t="s">
        <v>215</v>
      </c>
      <c r="U430" s="86" t="s">
        <v>1592</v>
      </c>
      <c r="V430" s="9" t="s">
        <v>19</v>
      </c>
      <c r="W430" s="87" t="str">
        <f t="shared" si="3"/>
        <v>Inativo</v>
      </c>
      <c r="X430" s="22"/>
      <c r="Y430" s="88" t="s">
        <v>220</v>
      </c>
      <c r="Z430" s="90"/>
      <c r="AA430" s="90"/>
      <c r="AB430" s="90"/>
      <c r="AC430" s="90"/>
      <c r="AD430" s="90"/>
      <c r="AE430" s="90">
        <v>0.0</v>
      </c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37</v>
      </c>
      <c r="B431" s="80" t="s">
        <v>1593</v>
      </c>
      <c r="C431" s="20" t="s">
        <v>1594</v>
      </c>
      <c r="D431" s="81" t="s">
        <v>18</v>
      </c>
      <c r="E431" s="22" t="s">
        <v>29</v>
      </c>
      <c r="F431" s="22" t="s">
        <v>234</v>
      </c>
      <c r="G431" s="81" t="str">
        <f t="shared" si="1"/>
        <v>Augusto</v>
      </c>
      <c r="H431" s="82" t="s">
        <v>214</v>
      </c>
      <c r="I431" s="82" t="s">
        <v>24</v>
      </c>
      <c r="J431" s="81" t="str">
        <f t="shared" si="2"/>
        <v>Não</v>
      </c>
      <c r="K431" s="83">
        <v>45048.0</v>
      </c>
      <c r="L431" s="22"/>
      <c r="M431" s="22" t="s">
        <v>50</v>
      </c>
      <c r="N431" s="84">
        <v>0.012</v>
      </c>
      <c r="O431" s="81" t="s">
        <v>24</v>
      </c>
      <c r="P431" s="85">
        <v>0.0</v>
      </c>
      <c r="Q431" s="127"/>
      <c r="R431" s="127"/>
      <c r="S431" s="127"/>
      <c r="T431" s="22" t="s">
        <v>215</v>
      </c>
      <c r="U431" s="86" t="s">
        <v>1595</v>
      </c>
      <c r="V431" s="9" t="s">
        <v>29</v>
      </c>
      <c r="W431" s="87" t="str">
        <f t="shared" si="3"/>
        <v>Ativo</v>
      </c>
      <c r="X431" s="22"/>
      <c r="Y431" s="88" t="s">
        <v>220</v>
      </c>
      <c r="Z431" s="90"/>
      <c r="AA431" s="90"/>
      <c r="AB431" s="90"/>
      <c r="AC431" s="90"/>
      <c r="AD431" s="90"/>
      <c r="AE431" s="90"/>
      <c r="AF431" s="90">
        <v>0.0</v>
      </c>
      <c r="AG431" s="90">
        <v>0.0</v>
      </c>
      <c r="AH431" s="90">
        <v>230828.89</v>
      </c>
      <c r="AI431" s="90">
        <v>233457.5</v>
      </c>
      <c r="AJ431" s="90">
        <v>235284.62</v>
      </c>
      <c r="AK431" s="90">
        <v>236929.21</v>
      </c>
      <c r="AL431" s="90">
        <v>236309.68</v>
      </c>
      <c r="AM431" s="90">
        <v>237754.02</v>
      </c>
      <c r="AN431" s="90">
        <v>240176.41</v>
      </c>
      <c r="AO431" s="90">
        <v>242739.59</v>
      </c>
      <c r="AP431" s="90">
        <v>241480.57</v>
      </c>
      <c r="AQ431" s="89">
        <v>243002.64</v>
      </c>
      <c r="AR431" s="89">
        <v>244225.82</v>
      </c>
    </row>
    <row r="432" ht="15.75" customHeight="1">
      <c r="A432" s="6" t="s">
        <v>37</v>
      </c>
      <c r="B432" s="15" t="s">
        <v>1596</v>
      </c>
      <c r="C432" s="208" t="s">
        <v>1597</v>
      </c>
      <c r="D432" s="9" t="s">
        <v>67</v>
      </c>
      <c r="E432" s="86" t="s">
        <v>29</v>
      </c>
      <c r="F432" s="9" t="s">
        <v>1598</v>
      </c>
      <c r="G432" s="81" t="str">
        <f t="shared" si="1"/>
        <v>Breno</v>
      </c>
      <c r="H432" s="87" t="s">
        <v>214</v>
      </c>
      <c r="I432" s="87" t="s">
        <v>24</v>
      </c>
      <c r="J432" s="81" t="str">
        <f t="shared" si="2"/>
        <v>Sim</v>
      </c>
      <c r="K432" s="93">
        <v>45337.0</v>
      </c>
      <c r="L432" s="22"/>
      <c r="M432" s="86" t="s">
        <v>85</v>
      </c>
      <c r="N432" s="94">
        <v>0.014</v>
      </c>
      <c r="O432" s="9" t="s">
        <v>86</v>
      </c>
      <c r="P432" s="95">
        <v>0.1</v>
      </c>
      <c r="Q432" s="15" t="s">
        <v>1599</v>
      </c>
      <c r="R432" s="127"/>
      <c r="S432" s="127"/>
      <c r="T432" s="86" t="s">
        <v>215</v>
      </c>
      <c r="U432" s="5" t="s">
        <v>1600</v>
      </c>
      <c r="V432" s="9" t="s">
        <v>29</v>
      </c>
      <c r="W432" s="87" t="str">
        <f t="shared" si="3"/>
        <v>Ativo</v>
      </c>
      <c r="X432" s="22"/>
      <c r="Y432" s="88" t="s">
        <v>220</v>
      </c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89">
        <v>396577.13</v>
      </c>
      <c r="AR432" s="89">
        <v>501159.88</v>
      </c>
    </row>
    <row r="433" ht="15.75" customHeight="1">
      <c r="A433" s="57" t="s">
        <v>37</v>
      </c>
      <c r="B433" s="80" t="s">
        <v>1601</v>
      </c>
      <c r="C433" s="20" t="s">
        <v>1602</v>
      </c>
      <c r="D433" s="81" t="s">
        <v>18</v>
      </c>
      <c r="E433" s="22" t="s">
        <v>19</v>
      </c>
      <c r="F433" s="81" t="s">
        <v>42</v>
      </c>
      <c r="G433" s="81" t="str">
        <f t="shared" si="1"/>
        <v>Augusto</v>
      </c>
      <c r="H433" s="87" t="s">
        <v>239</v>
      </c>
      <c r="I433" s="87" t="s">
        <v>272</v>
      </c>
      <c r="J433" s="81" t="str">
        <f t="shared" si="2"/>
        <v>Não</v>
      </c>
      <c r="K433" s="83">
        <v>45029.0</v>
      </c>
      <c r="L433" s="22"/>
      <c r="M433" s="86" t="s">
        <v>59</v>
      </c>
      <c r="N433" s="94">
        <v>0.025</v>
      </c>
      <c r="O433" s="9" t="s">
        <v>142</v>
      </c>
      <c r="P433" s="95">
        <v>0.2</v>
      </c>
      <c r="Q433" s="127"/>
      <c r="R433" s="127"/>
      <c r="S433" s="145" t="s">
        <v>1603</v>
      </c>
      <c r="T433" s="22" t="s">
        <v>215</v>
      </c>
      <c r="U433" s="86" t="s">
        <v>1604</v>
      </c>
      <c r="V433" s="9" t="s">
        <v>19</v>
      </c>
      <c r="W433" s="87" t="str">
        <f t="shared" si="3"/>
        <v>Ativo</v>
      </c>
      <c r="X433" s="22"/>
      <c r="Y433" s="88" t="s">
        <v>220</v>
      </c>
      <c r="Z433" s="90"/>
      <c r="AA433" s="90"/>
      <c r="AB433" s="90"/>
      <c r="AC433" s="90"/>
      <c r="AD433" s="90">
        <v>0.0</v>
      </c>
      <c r="AE433" s="90">
        <v>0.0</v>
      </c>
      <c r="AF433" s="90">
        <v>0.0</v>
      </c>
      <c r="AG433" s="90">
        <v>286046.33</v>
      </c>
      <c r="AH433" s="90">
        <v>289366.31</v>
      </c>
      <c r="AI433" s="90">
        <v>292898.11</v>
      </c>
      <c r="AJ433" s="90">
        <v>295833.26</v>
      </c>
      <c r="AK433" s="90">
        <v>297702.8</v>
      </c>
      <c r="AL433" s="90">
        <v>300124.35</v>
      </c>
      <c r="AM433" s="90">
        <v>302212.93</v>
      </c>
      <c r="AN433" s="90">
        <v>305456.62</v>
      </c>
      <c r="AO433" s="90">
        <v>308888.3</v>
      </c>
      <c r="AP433" s="90">
        <v>309347.39</v>
      </c>
      <c r="AQ433" s="89">
        <v>225.73</v>
      </c>
      <c r="AR433" s="89">
        <v>68.39</v>
      </c>
    </row>
    <row r="434" ht="15.75" customHeight="1">
      <c r="A434" s="57" t="s">
        <v>37</v>
      </c>
      <c r="B434" s="97" t="s">
        <v>1605</v>
      </c>
      <c r="C434" s="20" t="s">
        <v>1606</v>
      </c>
      <c r="D434" s="81" t="s">
        <v>18</v>
      </c>
      <c r="E434" s="22" t="s">
        <v>29</v>
      </c>
      <c r="F434" s="81" t="s">
        <v>919</v>
      </c>
      <c r="G434" s="81" t="str">
        <f t="shared" si="1"/>
        <v>Augusto</v>
      </c>
      <c r="H434" s="82" t="s">
        <v>214</v>
      </c>
      <c r="I434" s="82" t="s">
        <v>24</v>
      </c>
      <c r="J434" s="81" t="str">
        <f t="shared" si="2"/>
        <v>Não</v>
      </c>
      <c r="K434" s="83">
        <v>44995.0</v>
      </c>
      <c r="L434" s="22"/>
      <c r="M434" s="22" t="s">
        <v>59</v>
      </c>
      <c r="N434" s="84">
        <v>0.025</v>
      </c>
      <c r="O434" s="81" t="s">
        <v>142</v>
      </c>
      <c r="P434" s="85">
        <v>0.2</v>
      </c>
      <c r="Q434" s="46"/>
      <c r="R434" s="46"/>
      <c r="S434" s="46"/>
      <c r="T434" s="22" t="s">
        <v>215</v>
      </c>
      <c r="U434" s="86" t="s">
        <v>1607</v>
      </c>
      <c r="V434" s="9" t="s">
        <v>243</v>
      </c>
      <c r="W434" s="87" t="str">
        <f t="shared" si="3"/>
        <v>Ativo</v>
      </c>
      <c r="X434" s="22"/>
      <c r="Y434" s="88" t="s">
        <v>144</v>
      </c>
      <c r="Z434" s="90"/>
      <c r="AA434" s="90"/>
      <c r="AB434" s="90"/>
      <c r="AC434" s="90"/>
      <c r="AD434" s="90"/>
      <c r="AE434" s="90"/>
      <c r="AF434" s="90">
        <v>367764.99</v>
      </c>
      <c r="AG434" s="90">
        <v>367686.19</v>
      </c>
      <c r="AH434" s="90">
        <v>406919.01</v>
      </c>
      <c r="AI434" s="90">
        <v>438425.42</v>
      </c>
      <c r="AJ434" s="90">
        <v>436082.42</v>
      </c>
      <c r="AK434" s="90">
        <v>416674.53</v>
      </c>
      <c r="AL434" s="90">
        <v>366586.03</v>
      </c>
      <c r="AM434" s="90">
        <v>348048.83</v>
      </c>
      <c r="AN434" s="90">
        <v>374041.62</v>
      </c>
      <c r="AO434" s="90">
        <v>391888.29</v>
      </c>
      <c r="AP434" s="90">
        <v>364856.23</v>
      </c>
      <c r="AQ434" s="89">
        <v>369881.45</v>
      </c>
      <c r="AR434" s="89">
        <v>376620.2</v>
      </c>
    </row>
    <row r="435" ht="15.75" customHeight="1">
      <c r="A435" s="57" t="s">
        <v>37</v>
      </c>
      <c r="B435" s="97" t="s">
        <v>1605</v>
      </c>
      <c r="C435" s="20" t="s">
        <v>1608</v>
      </c>
      <c r="D435" s="81" t="s">
        <v>18</v>
      </c>
      <c r="E435" s="22" t="s">
        <v>29</v>
      </c>
      <c r="F435" s="81" t="s">
        <v>919</v>
      </c>
      <c r="G435" s="81" t="str">
        <f t="shared" si="1"/>
        <v>Augusto</v>
      </c>
      <c r="H435" s="82" t="s">
        <v>214</v>
      </c>
      <c r="I435" s="82" t="s">
        <v>24</v>
      </c>
      <c r="J435" s="81" t="str">
        <f t="shared" si="2"/>
        <v>Não</v>
      </c>
      <c r="K435" s="83">
        <v>44995.0</v>
      </c>
      <c r="L435" s="22"/>
      <c r="M435" s="22" t="s">
        <v>483</v>
      </c>
      <c r="N435" s="84">
        <v>0.02</v>
      </c>
      <c r="O435" s="81" t="s">
        <v>142</v>
      </c>
      <c r="P435" s="85">
        <v>0.2</v>
      </c>
      <c r="Q435" s="46"/>
      <c r="R435" s="46"/>
      <c r="S435" s="46"/>
      <c r="T435" s="22" t="s">
        <v>215</v>
      </c>
      <c r="U435" s="86" t="s">
        <v>1607</v>
      </c>
      <c r="V435" s="9" t="s">
        <v>243</v>
      </c>
      <c r="W435" s="87" t="str">
        <f t="shared" si="3"/>
        <v>Ativo</v>
      </c>
      <c r="X435" s="22"/>
      <c r="Y435" s="88" t="s">
        <v>144</v>
      </c>
      <c r="Z435" s="90"/>
      <c r="AA435" s="90"/>
      <c r="AB435" s="90"/>
      <c r="AC435" s="90"/>
      <c r="AD435" s="90"/>
      <c r="AE435" s="90"/>
      <c r="AF435" s="90">
        <v>156498.64</v>
      </c>
      <c r="AG435" s="90">
        <v>159700.37</v>
      </c>
      <c r="AH435" s="90">
        <v>174038.01</v>
      </c>
      <c r="AI435" s="90">
        <v>187209.86</v>
      </c>
      <c r="AJ435" s="90">
        <v>201894.44</v>
      </c>
      <c r="AK435" s="90">
        <v>203267.32</v>
      </c>
      <c r="AL435" s="90">
        <v>200471.45</v>
      </c>
      <c r="AM435" s="90">
        <v>183105.1</v>
      </c>
      <c r="AN435" s="90">
        <v>196445.33</v>
      </c>
      <c r="AO435" s="90">
        <v>207938.86</v>
      </c>
      <c r="AP435" s="90">
        <v>191185.99</v>
      </c>
      <c r="AQ435" s="89">
        <v>189479.82</v>
      </c>
      <c r="AR435" s="89">
        <v>196353.37</v>
      </c>
    </row>
    <row r="436" ht="15.75" customHeight="1">
      <c r="A436" s="57" t="s">
        <v>37</v>
      </c>
      <c r="B436" s="97" t="s">
        <v>1609</v>
      </c>
      <c r="C436" s="20" t="s">
        <v>1610</v>
      </c>
      <c r="D436" s="81" t="s">
        <v>18</v>
      </c>
      <c r="E436" s="22" t="s">
        <v>62</v>
      </c>
      <c r="F436" s="81" t="s">
        <v>74</v>
      </c>
      <c r="G436" s="81" t="str">
        <f t="shared" si="1"/>
        <v>Bruno</v>
      </c>
      <c r="H436" s="82" t="s">
        <v>214</v>
      </c>
      <c r="I436" s="82" t="s">
        <v>24</v>
      </c>
      <c r="J436" s="81" t="str">
        <f t="shared" si="2"/>
        <v>Não</v>
      </c>
      <c r="K436" s="83">
        <v>45002.0</v>
      </c>
      <c r="L436" s="22"/>
      <c r="M436" s="22" t="s">
        <v>85</v>
      </c>
      <c r="N436" s="84">
        <v>0.01</v>
      </c>
      <c r="O436" s="81" t="s">
        <v>24</v>
      </c>
      <c r="P436" s="85">
        <v>0.0</v>
      </c>
      <c r="Q436" s="127"/>
      <c r="R436" s="127"/>
      <c r="S436" s="127"/>
      <c r="T436" s="22" t="s">
        <v>215</v>
      </c>
      <c r="U436" s="86" t="s">
        <v>1611</v>
      </c>
      <c r="V436" s="9" t="s">
        <v>298</v>
      </c>
      <c r="W436" s="87" t="str">
        <f t="shared" si="3"/>
        <v>Ativo</v>
      </c>
      <c r="X436" s="22"/>
      <c r="Y436" s="88" t="s">
        <v>220</v>
      </c>
      <c r="Z436" s="90"/>
      <c r="AA436" s="90"/>
      <c r="AB436" s="90"/>
      <c r="AC436" s="90"/>
      <c r="AD436" s="90"/>
      <c r="AE436" s="90"/>
      <c r="AF436" s="90">
        <v>943347.36</v>
      </c>
      <c r="AG436" s="90">
        <v>950389.54</v>
      </c>
      <c r="AH436" s="90">
        <v>1089087.97</v>
      </c>
      <c r="AI436" s="90">
        <v>1096279.87</v>
      </c>
      <c r="AJ436" s="90">
        <v>1104974.04</v>
      </c>
      <c r="AK436" s="90">
        <v>1113323.77</v>
      </c>
      <c r="AL436" s="90">
        <v>1400497.04</v>
      </c>
      <c r="AM436" s="90">
        <v>1401599.23</v>
      </c>
      <c r="AN436" s="90">
        <v>1425706.0</v>
      </c>
      <c r="AO436" s="90">
        <v>1441206.32</v>
      </c>
      <c r="AP436" s="90">
        <v>1439806.42</v>
      </c>
      <c r="AQ436" s="89">
        <v>1446953.94</v>
      </c>
      <c r="AR436" s="89">
        <v>1459910.2</v>
      </c>
    </row>
    <row r="437" ht="15.75" customHeight="1">
      <c r="A437" s="57" t="s">
        <v>37</v>
      </c>
      <c r="B437" s="80" t="s">
        <v>1612</v>
      </c>
      <c r="C437" s="20" t="s">
        <v>1613</v>
      </c>
      <c r="D437" s="81" t="s">
        <v>18</v>
      </c>
      <c r="E437" s="22" t="s">
        <v>29</v>
      </c>
      <c r="F437" s="81" t="s">
        <v>92</v>
      </c>
      <c r="G437" s="81" t="str">
        <f t="shared" si="1"/>
        <v>Bruno</v>
      </c>
      <c r="H437" s="87" t="s">
        <v>214</v>
      </c>
      <c r="I437" s="87" t="s">
        <v>24</v>
      </c>
      <c r="J437" s="81" t="str">
        <f t="shared" si="2"/>
        <v>Sim</v>
      </c>
      <c r="K437" s="83">
        <v>44908.0</v>
      </c>
      <c r="L437" s="22"/>
      <c r="M437" s="86" t="s">
        <v>59</v>
      </c>
      <c r="N437" s="94">
        <v>0.02</v>
      </c>
      <c r="O437" s="9" t="s">
        <v>142</v>
      </c>
      <c r="P437" s="85">
        <v>0.2</v>
      </c>
      <c r="Q437" s="209" t="s">
        <v>1614</v>
      </c>
      <c r="R437" s="46" t="s">
        <v>1615</v>
      </c>
      <c r="S437" s="96" t="s">
        <v>1616</v>
      </c>
      <c r="T437" s="22" t="s">
        <v>215</v>
      </c>
      <c r="U437" s="86" t="s">
        <v>1617</v>
      </c>
      <c r="V437" s="9" t="s">
        <v>29</v>
      </c>
      <c r="W437" s="87" t="str">
        <f t="shared" si="3"/>
        <v>Ativo</v>
      </c>
      <c r="X437" s="22"/>
      <c r="Y437" s="88" t="s">
        <v>220</v>
      </c>
      <c r="Z437" s="90"/>
      <c r="AA437" s="90"/>
      <c r="AB437" s="90"/>
      <c r="AC437" s="90">
        <v>818196.58</v>
      </c>
      <c r="AD437" s="90">
        <v>828082.58</v>
      </c>
      <c r="AE437" s="90">
        <v>990968.05</v>
      </c>
      <c r="AF437" s="90">
        <v>1038419.02</v>
      </c>
      <c r="AG437" s="90">
        <v>1044490.68</v>
      </c>
      <c r="AH437" s="90">
        <v>1140148.39</v>
      </c>
      <c r="AI437" s="90">
        <v>1175009.74</v>
      </c>
      <c r="AJ437" s="90">
        <v>1266407.64</v>
      </c>
      <c r="AK437" s="90">
        <v>1248695.89</v>
      </c>
      <c r="AL437" s="90">
        <v>1251801.63</v>
      </c>
      <c r="AM437" s="90">
        <v>1230464.75</v>
      </c>
      <c r="AN437" s="90">
        <v>1260351.36</v>
      </c>
      <c r="AO437" s="90">
        <v>1280008.15</v>
      </c>
      <c r="AP437" s="90">
        <v>1284055.75</v>
      </c>
      <c r="AQ437" s="89">
        <v>1307211.23</v>
      </c>
      <c r="AR437" s="89">
        <v>802110.67</v>
      </c>
    </row>
    <row r="438" ht="15.75" customHeight="1">
      <c r="A438" s="6" t="s">
        <v>37</v>
      </c>
      <c r="B438" s="91" t="s">
        <v>1612</v>
      </c>
      <c r="C438" s="92" t="s">
        <v>1618</v>
      </c>
      <c r="D438" s="9" t="s">
        <v>18</v>
      </c>
      <c r="E438" s="86" t="s">
        <v>29</v>
      </c>
      <c r="F438" s="9" t="s">
        <v>92</v>
      </c>
      <c r="G438" s="81" t="str">
        <f t="shared" si="1"/>
        <v>Breno</v>
      </c>
      <c r="H438" s="87" t="s">
        <v>214</v>
      </c>
      <c r="I438" s="87" t="s">
        <v>24</v>
      </c>
      <c r="J438" s="81" t="str">
        <f t="shared" si="2"/>
        <v>Não</v>
      </c>
      <c r="K438" s="93">
        <v>45330.0</v>
      </c>
      <c r="L438" s="22"/>
      <c r="M438" s="86" t="s">
        <v>50</v>
      </c>
      <c r="N438" s="94">
        <v>0.012</v>
      </c>
      <c r="O438" s="9" t="s">
        <v>24</v>
      </c>
      <c r="P438" s="95">
        <v>0.0</v>
      </c>
      <c r="Q438" s="96"/>
      <c r="R438" s="46"/>
      <c r="S438" s="210" t="s">
        <v>1619</v>
      </c>
      <c r="T438" s="86" t="s">
        <v>215</v>
      </c>
      <c r="U438" s="86" t="s">
        <v>1617</v>
      </c>
      <c r="V438" s="9" t="s">
        <v>29</v>
      </c>
      <c r="W438" s="87" t="str">
        <f t="shared" si="3"/>
        <v>Ativo</v>
      </c>
      <c r="X438" s="22"/>
      <c r="Y438" s="88" t="s">
        <v>220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>
        <v>0.0</v>
      </c>
      <c r="AR438" s="89">
        <v>527081.27</v>
      </c>
    </row>
    <row r="439" ht="15.75" customHeight="1">
      <c r="A439" s="57" t="s">
        <v>37</v>
      </c>
      <c r="B439" s="80" t="s">
        <v>1620</v>
      </c>
      <c r="C439" s="20" t="s">
        <v>1621</v>
      </c>
      <c r="D439" s="81" t="s">
        <v>18</v>
      </c>
      <c r="E439" s="22" t="s">
        <v>19</v>
      </c>
      <c r="F439" s="81" t="s">
        <v>42</v>
      </c>
      <c r="G439" s="81" t="str">
        <f t="shared" si="1"/>
        <v>Augusto</v>
      </c>
      <c r="H439" s="82" t="s">
        <v>214</v>
      </c>
      <c r="I439" s="82" t="s">
        <v>24</v>
      </c>
      <c r="J439" s="81" t="str">
        <f t="shared" si="2"/>
        <v>Não</v>
      </c>
      <c r="K439" s="83">
        <v>45118.0</v>
      </c>
      <c r="L439" s="22"/>
      <c r="M439" s="22" t="s">
        <v>50</v>
      </c>
      <c r="N439" s="84">
        <v>0.012</v>
      </c>
      <c r="O439" s="81" t="s">
        <v>24</v>
      </c>
      <c r="P439" s="85">
        <v>0.0</v>
      </c>
      <c r="Q439" s="46"/>
      <c r="R439" s="46"/>
      <c r="S439" s="46"/>
      <c r="T439" s="22" t="s">
        <v>215</v>
      </c>
      <c r="U439" s="86" t="s">
        <v>1622</v>
      </c>
      <c r="V439" s="9" t="s">
        <v>19</v>
      </c>
      <c r="W439" s="87" t="str">
        <f t="shared" si="3"/>
        <v>Ativo</v>
      </c>
      <c r="X439" s="22"/>
      <c r="Y439" s="88" t="s">
        <v>220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236912.56</v>
      </c>
      <c r="AK439" s="90">
        <v>239432.92</v>
      </c>
      <c r="AL439" s="90">
        <v>268544.31</v>
      </c>
      <c r="AM439" s="90">
        <v>279721.99</v>
      </c>
      <c r="AN439" s="90">
        <v>281711.45</v>
      </c>
      <c r="AO439" s="90">
        <v>316793.96</v>
      </c>
      <c r="AP439" s="90">
        <v>319594.49</v>
      </c>
      <c r="AQ439" s="89">
        <v>317694.94</v>
      </c>
      <c r="AR439" s="89">
        <v>316403.92</v>
      </c>
    </row>
    <row r="440" ht="15.75" customHeight="1">
      <c r="A440" s="57" t="s">
        <v>37</v>
      </c>
      <c r="B440" s="80" t="s">
        <v>1623</v>
      </c>
      <c r="C440" s="20" t="s">
        <v>1624</v>
      </c>
      <c r="D440" s="81" t="s">
        <v>18</v>
      </c>
      <c r="E440" s="22" t="s">
        <v>62</v>
      </c>
      <c r="F440" s="81" t="s">
        <v>63</v>
      </c>
      <c r="G440" s="81" t="str">
        <f t="shared" si="1"/>
        <v>Augusto</v>
      </c>
      <c r="H440" s="82" t="s">
        <v>214</v>
      </c>
      <c r="I440" s="82" t="s">
        <v>24</v>
      </c>
      <c r="J440" s="81" t="str">
        <f t="shared" si="2"/>
        <v>Não</v>
      </c>
      <c r="K440" s="83">
        <v>45127.0</v>
      </c>
      <c r="L440" s="98"/>
      <c r="M440" s="22" t="s">
        <v>59</v>
      </c>
      <c r="N440" s="84">
        <v>0.025</v>
      </c>
      <c r="O440" s="81" t="s">
        <v>142</v>
      </c>
      <c r="P440" s="85">
        <v>0.2</v>
      </c>
      <c r="Q440" s="127"/>
      <c r="R440" s="127"/>
      <c r="S440" s="127"/>
      <c r="T440" s="22" t="s">
        <v>215</v>
      </c>
      <c r="U440" s="86" t="s">
        <v>1625</v>
      </c>
      <c r="V440" s="9" t="s">
        <v>269</v>
      </c>
      <c r="W440" s="87" t="str">
        <f t="shared" si="3"/>
        <v>Ativo</v>
      </c>
      <c r="X440" s="22"/>
      <c r="Y440" s="88" t="s">
        <v>144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>
        <v>0.0</v>
      </c>
      <c r="AJ440" s="90">
        <v>51761.9</v>
      </c>
      <c r="AK440" s="90">
        <v>51743.98</v>
      </c>
      <c r="AL440" s="90">
        <v>50555.96</v>
      </c>
      <c r="AM440" s="90">
        <v>48256.8</v>
      </c>
      <c r="AN440" s="90">
        <v>51908.81</v>
      </c>
      <c r="AO440" s="90">
        <v>49827.07</v>
      </c>
      <c r="AP440" s="90">
        <v>47231.72</v>
      </c>
      <c r="AQ440" s="89">
        <v>47847.12</v>
      </c>
      <c r="AR440" s="89">
        <v>48585.14</v>
      </c>
    </row>
    <row r="441" ht="15.75" customHeight="1">
      <c r="A441" s="57" t="s">
        <v>37</v>
      </c>
      <c r="B441" s="97" t="s">
        <v>1623</v>
      </c>
      <c r="C441" s="20" t="s">
        <v>1626</v>
      </c>
      <c r="D441" s="81" t="s">
        <v>18</v>
      </c>
      <c r="E441" s="22" t="s">
        <v>62</v>
      </c>
      <c r="F441" s="81" t="s">
        <v>63</v>
      </c>
      <c r="G441" s="81" t="str">
        <f t="shared" si="1"/>
        <v>Augusto</v>
      </c>
      <c r="H441" s="82" t="s">
        <v>214</v>
      </c>
      <c r="I441" s="82" t="s">
        <v>24</v>
      </c>
      <c r="J441" s="81" t="str">
        <f t="shared" si="2"/>
        <v>Não</v>
      </c>
      <c r="K441" s="83">
        <v>45064.0</v>
      </c>
      <c r="L441" s="98"/>
      <c r="M441" s="22" t="s">
        <v>50</v>
      </c>
      <c r="N441" s="84">
        <v>0.012</v>
      </c>
      <c r="O441" s="81" t="s">
        <v>24</v>
      </c>
      <c r="P441" s="85">
        <v>0.0</v>
      </c>
      <c r="Q441" s="46"/>
      <c r="R441" s="46"/>
      <c r="S441" s="127"/>
      <c r="T441" s="22" t="s">
        <v>215</v>
      </c>
      <c r="U441" s="86" t="s">
        <v>1625</v>
      </c>
      <c r="V441" s="9" t="s">
        <v>269</v>
      </c>
      <c r="W441" s="87" t="str">
        <f t="shared" si="3"/>
        <v>Ativo</v>
      </c>
      <c r="X441" s="22"/>
      <c r="Y441" s="88" t="s">
        <v>144</v>
      </c>
      <c r="Z441" s="90"/>
      <c r="AA441" s="90"/>
      <c r="AB441" s="90"/>
      <c r="AC441" s="90"/>
      <c r="AD441" s="90"/>
      <c r="AE441" s="90"/>
      <c r="AF441" s="90">
        <v>0.0</v>
      </c>
      <c r="AG441" s="90">
        <v>0.0</v>
      </c>
      <c r="AH441" s="90">
        <v>0.0</v>
      </c>
      <c r="AI441" s="90">
        <v>177711.3</v>
      </c>
      <c r="AJ441" s="90">
        <v>128735.41</v>
      </c>
      <c r="AK441" s="90">
        <v>130008.98</v>
      </c>
      <c r="AL441" s="90">
        <v>131025.4</v>
      </c>
      <c r="AM441" s="90">
        <v>132166.66</v>
      </c>
      <c r="AN441" s="90">
        <v>133117.54</v>
      </c>
      <c r="AO441" s="90">
        <v>118089.24</v>
      </c>
      <c r="AP441" s="90">
        <v>102899.13</v>
      </c>
      <c r="AQ441" s="89">
        <v>103738.25</v>
      </c>
      <c r="AR441" s="89">
        <v>104723.2</v>
      </c>
    </row>
    <row r="442" ht="15.75" customHeight="1">
      <c r="A442" s="57" t="s">
        <v>37</v>
      </c>
      <c r="B442" s="80" t="s">
        <v>1627</v>
      </c>
      <c r="C442" s="20" t="s">
        <v>1628</v>
      </c>
      <c r="D442" s="81" t="s">
        <v>67</v>
      </c>
      <c r="E442" s="22" t="s">
        <v>29</v>
      </c>
      <c r="F442" s="81" t="s">
        <v>30</v>
      </c>
      <c r="G442" s="81" t="str">
        <f t="shared" si="1"/>
        <v>Augusto</v>
      </c>
      <c r="H442" s="82" t="s">
        <v>214</v>
      </c>
      <c r="I442" s="82" t="s">
        <v>24</v>
      </c>
      <c r="J442" s="81" t="str">
        <f t="shared" si="2"/>
        <v>Sim</v>
      </c>
      <c r="K442" s="83">
        <v>45105.0</v>
      </c>
      <c r="L442" s="98"/>
      <c r="M442" s="22" t="s">
        <v>77</v>
      </c>
      <c r="N442" s="84">
        <v>0.015</v>
      </c>
      <c r="O442" s="81" t="s">
        <v>86</v>
      </c>
      <c r="P442" s="85">
        <v>0.1</v>
      </c>
      <c r="Q442" s="96" t="s">
        <v>1629</v>
      </c>
      <c r="R442" s="46"/>
      <c r="S442" s="46"/>
      <c r="T442" s="22" t="s">
        <v>215</v>
      </c>
      <c r="U442" s="86" t="s">
        <v>1630</v>
      </c>
      <c r="V442" s="9" t="s">
        <v>29</v>
      </c>
      <c r="W442" s="87" t="str">
        <f t="shared" si="3"/>
        <v>Ativo</v>
      </c>
      <c r="X442" s="22"/>
      <c r="Y442" s="88" t="s">
        <v>220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144597.64</v>
      </c>
      <c r="AJ442" s="90">
        <v>249151.62</v>
      </c>
      <c r="AK442" s="90">
        <v>240637.98</v>
      </c>
      <c r="AL442" s="90">
        <v>222998.54</v>
      </c>
      <c r="AM442" s="90">
        <v>206781.25</v>
      </c>
      <c r="AN442" s="90">
        <v>204344.21</v>
      </c>
      <c r="AO442" s="90">
        <v>208352.87</v>
      </c>
      <c r="AP442" s="90">
        <v>255201.5</v>
      </c>
      <c r="AQ442" s="89">
        <v>249479.85</v>
      </c>
      <c r="AR442" s="89">
        <v>243986.61</v>
      </c>
    </row>
    <row r="443" ht="15.75" customHeight="1">
      <c r="A443" s="57" t="s">
        <v>37</v>
      </c>
      <c r="B443" s="91" t="s">
        <v>1631</v>
      </c>
      <c r="C443" s="62" t="s">
        <v>1632</v>
      </c>
      <c r="D443" s="9" t="s">
        <v>67</v>
      </c>
      <c r="E443" s="86" t="s">
        <v>29</v>
      </c>
      <c r="F443" s="81" t="s">
        <v>30</v>
      </c>
      <c r="G443" s="81" t="str">
        <f t="shared" si="1"/>
        <v>Augusto</v>
      </c>
      <c r="H443" s="87" t="s">
        <v>252</v>
      </c>
      <c r="I443" s="87" t="s">
        <v>272</v>
      </c>
      <c r="J443" s="81" t="str">
        <f t="shared" si="2"/>
        <v>Não</v>
      </c>
      <c r="K443" s="93">
        <v>45345.0</v>
      </c>
      <c r="L443" s="98"/>
      <c r="M443" s="86" t="s">
        <v>50</v>
      </c>
      <c r="N443" s="94">
        <v>0.012</v>
      </c>
      <c r="O443" s="9" t="s">
        <v>24</v>
      </c>
      <c r="P443" s="95">
        <v>0.0</v>
      </c>
      <c r="Q443" s="96"/>
      <c r="R443" s="46"/>
      <c r="S443" s="46"/>
      <c r="T443" s="86" t="s">
        <v>215</v>
      </c>
      <c r="U443" s="63" t="s">
        <v>1630</v>
      </c>
      <c r="V443" s="9" t="s">
        <v>29</v>
      </c>
      <c r="W443" s="87" t="str">
        <f t="shared" si="3"/>
        <v>Ativo</v>
      </c>
      <c r="X443" s="22"/>
      <c r="Y443" s="88" t="s">
        <v>220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0.0</v>
      </c>
    </row>
    <row r="444" ht="15.75" customHeight="1">
      <c r="A444" s="57" t="s">
        <v>37</v>
      </c>
      <c r="B444" s="140" t="s">
        <v>1633</v>
      </c>
      <c r="C444" s="20" t="s">
        <v>1634</v>
      </c>
      <c r="D444" s="81" t="s">
        <v>67</v>
      </c>
      <c r="E444" s="22" t="s">
        <v>29</v>
      </c>
      <c r="F444" s="81" t="s">
        <v>471</v>
      </c>
      <c r="G444" s="81" t="str">
        <f t="shared" si="1"/>
        <v>Bruno</v>
      </c>
      <c r="H444" s="82" t="s">
        <v>214</v>
      </c>
      <c r="I444" s="82" t="s">
        <v>24</v>
      </c>
      <c r="J444" s="81" t="str">
        <f t="shared" si="2"/>
        <v>Não</v>
      </c>
      <c r="K444" s="83">
        <v>45105.0</v>
      </c>
      <c r="L444" s="98"/>
      <c r="M444" s="22" t="s">
        <v>50</v>
      </c>
      <c r="N444" s="84">
        <v>0.0085</v>
      </c>
      <c r="O444" s="81" t="s">
        <v>24</v>
      </c>
      <c r="P444" s="85">
        <v>0.0</v>
      </c>
      <c r="Q444" s="46"/>
      <c r="R444" s="46" t="s">
        <v>1635</v>
      </c>
      <c r="S444" s="46"/>
      <c r="T444" s="22" t="s">
        <v>215</v>
      </c>
      <c r="U444" s="86" t="s">
        <v>1636</v>
      </c>
      <c r="V444" s="9" t="s">
        <v>298</v>
      </c>
      <c r="W444" s="87" t="str">
        <f t="shared" si="3"/>
        <v>Ativo</v>
      </c>
      <c r="X444" s="22"/>
      <c r="Y444" s="88" t="s">
        <v>144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791856.43</v>
      </c>
      <c r="AK444" s="90">
        <v>817625.14</v>
      </c>
      <c r="AL444" s="90">
        <v>819516.43</v>
      </c>
      <c r="AM444" s="90">
        <v>885191.86</v>
      </c>
      <c r="AN444" s="90">
        <v>886981.65</v>
      </c>
      <c r="AO444" s="90">
        <v>892805.98</v>
      </c>
      <c r="AP444" s="90">
        <v>883088.38</v>
      </c>
      <c r="AQ444" s="89">
        <v>890559.72</v>
      </c>
      <c r="AR444" s="89">
        <v>898278.39</v>
      </c>
    </row>
    <row r="445" ht="15.75" customHeight="1">
      <c r="A445" s="57" t="s">
        <v>37</v>
      </c>
      <c r="B445" s="80" t="s">
        <v>1637</v>
      </c>
      <c r="C445" s="20" t="s">
        <v>1638</v>
      </c>
      <c r="D445" s="81" t="s">
        <v>67</v>
      </c>
      <c r="E445" s="22" t="s">
        <v>29</v>
      </c>
      <c r="F445" s="81" t="s">
        <v>30</v>
      </c>
      <c r="G445" s="81" t="str">
        <f t="shared" si="1"/>
        <v>Augusto</v>
      </c>
      <c r="H445" s="82" t="s">
        <v>214</v>
      </c>
      <c r="I445" s="82" t="s">
        <v>24</v>
      </c>
      <c r="J445" s="81" t="str">
        <f t="shared" si="2"/>
        <v>Não</v>
      </c>
      <c r="K445" s="83">
        <v>45132.0</v>
      </c>
      <c r="L445" s="98"/>
      <c r="M445" s="22" t="s">
        <v>50</v>
      </c>
      <c r="N445" s="84">
        <v>0.007</v>
      </c>
      <c r="O445" s="81" t="s">
        <v>24</v>
      </c>
      <c r="P445" s="85">
        <v>0.0</v>
      </c>
      <c r="Q445" s="46"/>
      <c r="R445" s="46" t="s">
        <v>1635</v>
      </c>
      <c r="S445" s="46"/>
      <c r="T445" s="22" t="s">
        <v>215</v>
      </c>
      <c r="U445" s="86" t="s">
        <v>1639</v>
      </c>
      <c r="V445" s="9" t="s">
        <v>298</v>
      </c>
      <c r="W445" s="87" t="str">
        <f t="shared" si="3"/>
        <v>Ativo</v>
      </c>
      <c r="X445" s="22"/>
      <c r="Y445" s="88" t="s">
        <v>220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>
        <v>565393.68</v>
      </c>
      <c r="AK445" s="90">
        <v>544900.07</v>
      </c>
      <c r="AL445" s="90">
        <v>512555.95</v>
      </c>
      <c r="AM445" s="90">
        <v>500246.61</v>
      </c>
      <c r="AN445" s="90">
        <v>486733.81</v>
      </c>
      <c r="AO445" s="90">
        <v>463036.36</v>
      </c>
      <c r="AP445" s="90">
        <v>419820.89</v>
      </c>
      <c r="AQ445" s="89">
        <v>396521.35</v>
      </c>
      <c r="AR445" s="89">
        <v>388775.0</v>
      </c>
    </row>
    <row r="446" ht="15.75" customHeight="1">
      <c r="A446" s="57" t="s">
        <v>37</v>
      </c>
      <c r="B446" s="80" t="s">
        <v>1640</v>
      </c>
      <c r="C446" s="20" t="s">
        <v>1641</v>
      </c>
      <c r="D446" s="81" t="s">
        <v>18</v>
      </c>
      <c r="E446" s="22" t="s">
        <v>29</v>
      </c>
      <c r="F446" s="81" t="s">
        <v>92</v>
      </c>
      <c r="G446" s="81" t="str">
        <f t="shared" si="1"/>
        <v>Augusto</v>
      </c>
      <c r="H446" s="82" t="s">
        <v>239</v>
      </c>
      <c r="I446" s="82" t="s">
        <v>272</v>
      </c>
      <c r="J446" s="81" t="str">
        <f t="shared" si="2"/>
        <v>Não</v>
      </c>
      <c r="K446" s="83">
        <v>45163.0</v>
      </c>
      <c r="L446" s="98"/>
      <c r="M446" s="22" t="s">
        <v>50</v>
      </c>
      <c r="N446" s="84">
        <v>0.012</v>
      </c>
      <c r="O446" s="81" t="s">
        <v>24</v>
      </c>
      <c r="P446" s="85">
        <v>0.0</v>
      </c>
      <c r="Q446" s="46"/>
      <c r="R446" s="46" t="s">
        <v>1642</v>
      </c>
      <c r="S446" s="46" t="s">
        <v>1643</v>
      </c>
      <c r="T446" s="22" t="s">
        <v>215</v>
      </c>
      <c r="U446" s="86" t="s">
        <v>1644</v>
      </c>
      <c r="V446" s="9" t="s">
        <v>29</v>
      </c>
      <c r="W446" s="87" t="str">
        <f t="shared" si="3"/>
        <v>Ativo</v>
      </c>
      <c r="X446" s="22"/>
      <c r="Y446" s="88" t="s">
        <v>220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0.0</v>
      </c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  <c r="AR446" s="89">
        <v>0.0</v>
      </c>
    </row>
    <row r="447" ht="15.75" customHeight="1">
      <c r="A447" s="57" t="s">
        <v>37</v>
      </c>
      <c r="B447" s="80" t="s">
        <v>1640</v>
      </c>
      <c r="C447" s="20" t="s">
        <v>1645</v>
      </c>
      <c r="D447" s="81" t="s">
        <v>18</v>
      </c>
      <c r="E447" s="22" t="s">
        <v>29</v>
      </c>
      <c r="F447" s="81" t="s">
        <v>92</v>
      </c>
      <c r="G447" s="81" t="str">
        <f t="shared" si="1"/>
        <v>Bruno</v>
      </c>
      <c r="H447" s="82" t="s">
        <v>214</v>
      </c>
      <c r="I447" s="82" t="s">
        <v>24</v>
      </c>
      <c r="J447" s="81" t="str">
        <f t="shared" si="2"/>
        <v>Não</v>
      </c>
      <c r="K447" s="83">
        <v>45158.0</v>
      </c>
      <c r="L447" s="98"/>
      <c r="M447" s="22" t="s">
        <v>774</v>
      </c>
      <c r="N447" s="84">
        <v>0.008</v>
      </c>
      <c r="O447" s="81" t="s">
        <v>24</v>
      </c>
      <c r="P447" s="85">
        <v>0.0</v>
      </c>
      <c r="Q447" s="127"/>
      <c r="R447" s="127"/>
      <c r="S447" s="127"/>
      <c r="T447" s="22" t="s">
        <v>215</v>
      </c>
      <c r="U447" s="86" t="s">
        <v>1644</v>
      </c>
      <c r="V447" s="9" t="s">
        <v>29</v>
      </c>
      <c r="W447" s="87" t="str">
        <f t="shared" si="3"/>
        <v>Ativo</v>
      </c>
      <c r="X447" s="22"/>
      <c r="Y447" s="88" t="s">
        <v>220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1194211.62</v>
      </c>
      <c r="AL447" s="90">
        <v>1208400.83</v>
      </c>
      <c r="AM447" s="90">
        <v>1219197.63</v>
      </c>
      <c r="AN447" s="90">
        <v>1229323.33</v>
      </c>
      <c r="AO447" s="90">
        <v>1244149.42</v>
      </c>
      <c r="AP447" s="90">
        <v>1255754.27</v>
      </c>
      <c r="AQ447" s="89">
        <v>1264467.51</v>
      </c>
      <c r="AR447" s="89">
        <v>1277140.44</v>
      </c>
    </row>
    <row r="448" ht="15.0" customHeight="1">
      <c r="A448" s="57" t="s">
        <v>37</v>
      </c>
      <c r="B448" s="80" t="s">
        <v>1646</v>
      </c>
      <c r="C448" s="20" t="s">
        <v>1647</v>
      </c>
      <c r="D448" s="81" t="s">
        <v>18</v>
      </c>
      <c r="E448" s="22" t="s">
        <v>19</v>
      </c>
      <c r="F448" s="81" t="s">
        <v>55</v>
      </c>
      <c r="G448" s="81" t="str">
        <f t="shared" si="1"/>
        <v>Bruno</v>
      </c>
      <c r="H448" s="82" t="s">
        <v>214</v>
      </c>
      <c r="I448" s="82" t="s">
        <v>24</v>
      </c>
      <c r="J448" s="81" t="str">
        <f t="shared" si="2"/>
        <v>Não</v>
      </c>
      <c r="K448" s="83">
        <v>44957.0</v>
      </c>
      <c r="L448" s="22"/>
      <c r="M448" s="22" t="s">
        <v>85</v>
      </c>
      <c r="N448" s="84">
        <v>0.01</v>
      </c>
      <c r="O448" s="81" t="s">
        <v>24</v>
      </c>
      <c r="P448" s="85">
        <v>0.0</v>
      </c>
      <c r="Q448" s="99"/>
      <c r="R448" s="46"/>
      <c r="S448" s="46" t="s">
        <v>1648</v>
      </c>
      <c r="T448" s="22" t="s">
        <v>215</v>
      </c>
      <c r="U448" s="86" t="s">
        <v>1649</v>
      </c>
      <c r="V448" s="9" t="s">
        <v>19</v>
      </c>
      <c r="W448" s="87" t="str">
        <f t="shared" si="3"/>
        <v>Ativo</v>
      </c>
      <c r="X448" s="22"/>
      <c r="Y448" s="88" t="s">
        <v>220</v>
      </c>
      <c r="Z448" s="90"/>
      <c r="AA448" s="90"/>
      <c r="AB448" s="90"/>
      <c r="AC448" s="90"/>
      <c r="AD448" s="90">
        <v>817484.12</v>
      </c>
      <c r="AE448" s="90">
        <v>2780380.17</v>
      </c>
      <c r="AF448" s="90">
        <v>2812325.28</v>
      </c>
      <c r="AG448" s="90">
        <v>3204638.15</v>
      </c>
      <c r="AH448" s="90">
        <v>3239178.93</v>
      </c>
      <c r="AI448" s="90">
        <v>3268216.61</v>
      </c>
      <c r="AJ448" s="90">
        <v>3297963.12</v>
      </c>
      <c r="AK448" s="90">
        <v>3323567.62</v>
      </c>
      <c r="AL448" s="90">
        <v>3322940.36</v>
      </c>
      <c r="AM448" s="90">
        <v>3316293.09</v>
      </c>
      <c r="AN448" s="90">
        <v>3365051.12</v>
      </c>
      <c r="AO448" s="90">
        <v>3412356.99</v>
      </c>
      <c r="AP448" s="90">
        <v>3403625.52</v>
      </c>
      <c r="AQ448" s="89">
        <v>3428944.68</v>
      </c>
      <c r="AR448" s="89">
        <v>3431369.99</v>
      </c>
    </row>
    <row r="449" ht="15.0" customHeight="1">
      <c r="A449" s="57" t="s">
        <v>37</v>
      </c>
      <c r="B449" s="80" t="s">
        <v>1646</v>
      </c>
      <c r="C449" s="20" t="s">
        <v>1650</v>
      </c>
      <c r="D449" s="81" t="s">
        <v>18</v>
      </c>
      <c r="E449" s="22" t="s">
        <v>19</v>
      </c>
      <c r="F449" s="81" t="s">
        <v>55</v>
      </c>
      <c r="G449" s="81" t="str">
        <f t="shared" si="1"/>
        <v>Augusto</v>
      </c>
      <c r="H449" s="82" t="s">
        <v>214</v>
      </c>
      <c r="I449" s="82" t="s">
        <v>24</v>
      </c>
      <c r="J449" s="81" t="str">
        <f t="shared" si="2"/>
        <v>Não</v>
      </c>
      <c r="K449" s="83">
        <v>44957.0</v>
      </c>
      <c r="L449" s="22"/>
      <c r="M449" s="22" t="s">
        <v>1651</v>
      </c>
      <c r="N449" s="84">
        <v>0.01</v>
      </c>
      <c r="O449" s="81" t="s">
        <v>24</v>
      </c>
      <c r="P449" s="85">
        <v>0.0</v>
      </c>
      <c r="Q449" s="127"/>
      <c r="R449" s="127"/>
      <c r="S449" s="127"/>
      <c r="T449" s="22" t="s">
        <v>215</v>
      </c>
      <c r="U449" s="86" t="s">
        <v>1649</v>
      </c>
      <c r="V449" s="9" t="s">
        <v>19</v>
      </c>
      <c r="W449" s="87" t="str">
        <f t="shared" si="3"/>
        <v>Ativo</v>
      </c>
      <c r="X449" s="22"/>
      <c r="Y449" s="88" t="s">
        <v>220</v>
      </c>
      <c r="Z449" s="90"/>
      <c r="AA449" s="90"/>
      <c r="AB449" s="90"/>
      <c r="AC449" s="90"/>
      <c r="AD449" s="90">
        <v>11787.84</v>
      </c>
      <c r="AE449" s="90">
        <v>22682.07</v>
      </c>
      <c r="AF449" s="90">
        <v>26103.99</v>
      </c>
      <c r="AG449" s="90">
        <v>56051.76</v>
      </c>
      <c r="AH449" s="90">
        <v>52222.99</v>
      </c>
      <c r="AI449" s="90">
        <v>54504.69</v>
      </c>
      <c r="AJ449" s="90">
        <v>52409.24</v>
      </c>
      <c r="AK449" s="90">
        <v>49494.51</v>
      </c>
      <c r="AL449" s="90">
        <v>1410.83</v>
      </c>
      <c r="AM449" s="90">
        <v>397.94</v>
      </c>
      <c r="AN449" s="90">
        <v>452.52</v>
      </c>
      <c r="AO449" s="90">
        <v>514.44</v>
      </c>
      <c r="AP449" s="90">
        <v>495.5</v>
      </c>
      <c r="AQ449" s="89">
        <v>557.09</v>
      </c>
      <c r="AR449" s="89">
        <v>33853.44</v>
      </c>
    </row>
    <row r="450" ht="15.75" customHeight="1">
      <c r="A450" s="57" t="s">
        <v>37</v>
      </c>
      <c r="B450" s="97" t="s">
        <v>1652</v>
      </c>
      <c r="C450" s="20" t="s">
        <v>1653</v>
      </c>
      <c r="D450" s="81" t="s">
        <v>18</v>
      </c>
      <c r="E450" s="22" t="s">
        <v>19</v>
      </c>
      <c r="F450" s="81" t="s">
        <v>20</v>
      </c>
      <c r="G450" s="81" t="str">
        <f t="shared" si="1"/>
        <v>Augusto</v>
      </c>
      <c r="H450" s="87" t="s">
        <v>239</v>
      </c>
      <c r="I450" s="82" t="s">
        <v>272</v>
      </c>
      <c r="J450" s="81" t="str">
        <f t="shared" si="2"/>
        <v>Sim</v>
      </c>
      <c r="K450" s="83">
        <v>45163.0</v>
      </c>
      <c r="L450" s="22"/>
      <c r="M450" s="22" t="s">
        <v>50</v>
      </c>
      <c r="N450" s="84">
        <v>0.012</v>
      </c>
      <c r="O450" s="81" t="s">
        <v>24</v>
      </c>
      <c r="P450" s="85">
        <v>0.0</v>
      </c>
      <c r="Q450" s="102" t="s">
        <v>1654</v>
      </c>
      <c r="R450" s="122"/>
      <c r="S450" s="102"/>
      <c r="T450" s="22" t="s">
        <v>215</v>
      </c>
      <c r="U450" s="86" t="s">
        <v>1655</v>
      </c>
      <c r="V450" s="9" t="s">
        <v>19</v>
      </c>
      <c r="W450" s="87" t="str">
        <f t="shared" si="3"/>
        <v>Ativo</v>
      </c>
      <c r="X450" s="22"/>
      <c r="Y450" s="88" t="s">
        <v>220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37</v>
      </c>
      <c r="B451" s="80" t="s">
        <v>1656</v>
      </c>
      <c r="C451" s="20" t="s">
        <v>1657</v>
      </c>
      <c r="D451" s="81" t="s">
        <v>18</v>
      </c>
      <c r="E451" s="22" t="s">
        <v>62</v>
      </c>
      <c r="F451" s="81" t="s">
        <v>74</v>
      </c>
      <c r="G451" s="81" t="str">
        <f t="shared" si="1"/>
        <v>Augusto</v>
      </c>
      <c r="H451" s="82" t="s">
        <v>239</v>
      </c>
      <c r="I451" s="82" t="s">
        <v>272</v>
      </c>
      <c r="J451" s="81" t="str">
        <f t="shared" si="2"/>
        <v>Não</v>
      </c>
      <c r="K451" s="83">
        <v>45163.0</v>
      </c>
      <c r="L451" s="98"/>
      <c r="M451" s="22" t="s">
        <v>50</v>
      </c>
      <c r="N451" s="84">
        <v>0.012</v>
      </c>
      <c r="O451" s="81" t="s">
        <v>24</v>
      </c>
      <c r="P451" s="85">
        <v>0.0</v>
      </c>
      <c r="Q451" s="127"/>
      <c r="R451" s="127"/>
      <c r="S451" s="46" t="s">
        <v>1574</v>
      </c>
      <c r="T451" s="22" t="s">
        <v>215</v>
      </c>
      <c r="U451" s="86" t="s">
        <v>1658</v>
      </c>
      <c r="V451" s="9" t="s">
        <v>269</v>
      </c>
      <c r="W451" s="87" t="str">
        <f t="shared" si="3"/>
        <v>Ativo</v>
      </c>
      <c r="X451" s="22"/>
      <c r="Y451" s="88" t="s">
        <v>144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37</v>
      </c>
      <c r="B452" s="80" t="s">
        <v>1659</v>
      </c>
      <c r="C452" s="34" t="s">
        <v>1660</v>
      </c>
      <c r="D452" s="81" t="s">
        <v>18</v>
      </c>
      <c r="E452" s="22" t="s">
        <v>19</v>
      </c>
      <c r="F452" s="52" t="s">
        <v>20</v>
      </c>
      <c r="G452" s="81" t="str">
        <f t="shared" si="1"/>
        <v>Augusto</v>
      </c>
      <c r="H452" s="82" t="s">
        <v>214</v>
      </c>
      <c r="I452" s="82" t="s">
        <v>24</v>
      </c>
      <c r="J452" s="81" t="str">
        <f t="shared" si="2"/>
        <v>Não</v>
      </c>
      <c r="K452" s="83">
        <v>45173.0</v>
      </c>
      <c r="L452" s="40"/>
      <c r="M452" s="22" t="s">
        <v>50</v>
      </c>
      <c r="N452" s="84">
        <v>0.012</v>
      </c>
      <c r="O452" s="81" t="s">
        <v>24</v>
      </c>
      <c r="P452" s="85">
        <v>0.0</v>
      </c>
      <c r="Q452" s="211"/>
      <c r="R452" s="211"/>
      <c r="S452" s="96"/>
      <c r="T452" s="22" t="s">
        <v>215</v>
      </c>
      <c r="U452" s="86" t="s">
        <v>1661</v>
      </c>
      <c r="V452" s="137" t="s">
        <v>19</v>
      </c>
      <c r="W452" s="87" t="str">
        <f t="shared" si="3"/>
        <v>Ativo</v>
      </c>
      <c r="X452" s="211"/>
      <c r="Y452" s="96" t="s">
        <v>220</v>
      </c>
      <c r="Z452" s="211"/>
      <c r="AA452" s="212"/>
      <c r="AB452" s="212"/>
      <c r="AC452" s="212"/>
      <c r="AD452" s="212"/>
      <c r="AE452" s="212"/>
      <c r="AF452" s="212"/>
      <c r="AG452" s="212"/>
      <c r="AH452" s="212"/>
      <c r="AI452" s="212"/>
      <c r="AJ452" s="212"/>
      <c r="AK452" s="213">
        <v>0.0</v>
      </c>
      <c r="AL452" s="90">
        <v>70505.92</v>
      </c>
      <c r="AM452" s="90">
        <v>71100.93</v>
      </c>
      <c r="AN452" s="90">
        <v>71586.33</v>
      </c>
      <c r="AO452" s="90">
        <v>72109.81</v>
      </c>
      <c r="AP452" s="90">
        <v>72717.95</v>
      </c>
      <c r="AQ452" s="89">
        <v>73256.82</v>
      </c>
      <c r="AR452" s="89">
        <v>73840.23</v>
      </c>
    </row>
    <row r="453" ht="15.75" customHeight="1">
      <c r="A453" s="57" t="s">
        <v>37</v>
      </c>
      <c r="B453" s="37" t="s">
        <v>1662</v>
      </c>
      <c r="C453" s="34" t="s">
        <v>1663</v>
      </c>
      <c r="D453" s="81" t="s">
        <v>67</v>
      </c>
      <c r="E453" s="22" t="s">
        <v>29</v>
      </c>
      <c r="F453" s="81" t="s">
        <v>30</v>
      </c>
      <c r="G453" s="81" t="str">
        <f t="shared" si="1"/>
        <v>Bruno</v>
      </c>
      <c r="H453" s="82" t="s">
        <v>214</v>
      </c>
      <c r="I453" s="82" t="s">
        <v>24</v>
      </c>
      <c r="J453" s="81" t="str">
        <f t="shared" si="2"/>
        <v>Não</v>
      </c>
      <c r="K453" s="83">
        <v>45184.0</v>
      </c>
      <c r="L453" s="40"/>
      <c r="M453" s="22" t="s">
        <v>50</v>
      </c>
      <c r="N453" s="84">
        <v>0.008</v>
      </c>
      <c r="O453" s="81" t="s">
        <v>24</v>
      </c>
      <c r="P453" s="85">
        <v>0.0</v>
      </c>
      <c r="Q453" s="142"/>
      <c r="R453" s="211"/>
      <c r="S453" s="49"/>
      <c r="T453" s="22" t="s">
        <v>215</v>
      </c>
      <c r="U453" s="86" t="s">
        <v>1664</v>
      </c>
      <c r="V453" s="137" t="s">
        <v>29</v>
      </c>
      <c r="W453" s="87" t="str">
        <f t="shared" si="3"/>
        <v>Ativo</v>
      </c>
      <c r="X453" s="211"/>
      <c r="Y453" s="96" t="s">
        <v>144</v>
      </c>
      <c r="Z453" s="211"/>
      <c r="AA453" s="212"/>
      <c r="AB453" s="212"/>
      <c r="AC453" s="212"/>
      <c r="AD453" s="212"/>
      <c r="AE453" s="212"/>
      <c r="AF453" s="212"/>
      <c r="AG453" s="212"/>
      <c r="AH453" s="212"/>
      <c r="AI453" s="212"/>
      <c r="AJ453" s="212"/>
      <c r="AK453" s="213"/>
      <c r="AL453" s="90">
        <v>2545016.37</v>
      </c>
      <c r="AM453" s="90">
        <v>3615194.62</v>
      </c>
      <c r="AN453" s="90">
        <v>4149605.23</v>
      </c>
      <c r="AO453" s="90">
        <v>4189690.54</v>
      </c>
      <c r="AP453" s="90">
        <v>4230755.17</v>
      </c>
      <c r="AQ453" s="89">
        <v>4419040.94</v>
      </c>
      <c r="AR453" s="89">
        <v>4460551.74</v>
      </c>
    </row>
    <row r="454" ht="15.75" customHeight="1">
      <c r="A454" s="57" t="s">
        <v>37</v>
      </c>
      <c r="B454" s="80" t="s">
        <v>1665</v>
      </c>
      <c r="C454" s="20" t="s">
        <v>1666</v>
      </c>
      <c r="D454" s="81" t="s">
        <v>18</v>
      </c>
      <c r="E454" s="22" t="s">
        <v>29</v>
      </c>
      <c r="F454" s="81" t="s">
        <v>72</v>
      </c>
      <c r="G454" s="81" t="str">
        <f t="shared" si="1"/>
        <v>Bruno</v>
      </c>
      <c r="H454" s="82" t="s">
        <v>214</v>
      </c>
      <c r="I454" s="82" t="s">
        <v>24</v>
      </c>
      <c r="J454" s="81" t="str">
        <f t="shared" si="2"/>
        <v>Não</v>
      </c>
      <c r="K454" s="83">
        <v>44993.0</v>
      </c>
      <c r="L454" s="22"/>
      <c r="M454" s="22" t="s">
        <v>50</v>
      </c>
      <c r="N454" s="84">
        <v>0.007</v>
      </c>
      <c r="O454" s="81" t="s">
        <v>24</v>
      </c>
      <c r="P454" s="85">
        <v>0.0</v>
      </c>
      <c r="Q454" s="46"/>
      <c r="R454" s="46"/>
      <c r="S454" s="127"/>
      <c r="T454" s="22" t="s">
        <v>215</v>
      </c>
      <c r="U454" s="86" t="s">
        <v>1667</v>
      </c>
      <c r="V454" s="9" t="s">
        <v>19</v>
      </c>
      <c r="W454" s="87" t="str">
        <f t="shared" si="3"/>
        <v>Ativo</v>
      </c>
      <c r="X454" s="22"/>
      <c r="Y454" s="88" t="s">
        <v>220</v>
      </c>
      <c r="Z454" s="90"/>
      <c r="AA454" s="90"/>
      <c r="AB454" s="90"/>
      <c r="AC454" s="90"/>
      <c r="AD454" s="90"/>
      <c r="AE454" s="90">
        <v>0.0</v>
      </c>
      <c r="AF454" s="90">
        <v>1604739.39</v>
      </c>
      <c r="AG454" s="90">
        <v>1473903.2</v>
      </c>
      <c r="AH454" s="90">
        <v>1481389.2</v>
      </c>
      <c r="AI454" s="90">
        <v>1491823.87</v>
      </c>
      <c r="AJ454" s="90">
        <v>1242237.9</v>
      </c>
      <c r="AK454" s="90">
        <v>1248948.75</v>
      </c>
      <c r="AL454" s="90">
        <v>1248278.35</v>
      </c>
      <c r="AM454" s="90">
        <v>1249070.19</v>
      </c>
      <c r="AN454" s="90">
        <v>1262605.28</v>
      </c>
      <c r="AO454" s="90">
        <v>1269804.17</v>
      </c>
      <c r="AP454" s="90">
        <v>1268448.41</v>
      </c>
      <c r="AQ454" s="89">
        <v>1277858.49</v>
      </c>
      <c r="AR454" s="89">
        <v>1200219.25</v>
      </c>
    </row>
    <row r="455" ht="15.75" customHeight="1">
      <c r="A455" s="57" t="s">
        <v>37</v>
      </c>
      <c r="B455" s="80" t="s">
        <v>1668</v>
      </c>
      <c r="C455" s="20" t="s">
        <v>1669</v>
      </c>
      <c r="D455" s="81" t="s">
        <v>18</v>
      </c>
      <c r="E455" s="22" t="s">
        <v>19</v>
      </c>
      <c r="F455" s="81" t="s">
        <v>55</v>
      </c>
      <c r="G455" s="81" t="str">
        <f t="shared" si="1"/>
        <v>Augusto</v>
      </c>
      <c r="H455" s="87" t="s">
        <v>239</v>
      </c>
      <c r="I455" s="87" t="s">
        <v>272</v>
      </c>
      <c r="J455" s="81" t="str">
        <f t="shared" si="2"/>
        <v>Não</v>
      </c>
      <c r="K455" s="83">
        <v>44951.0</v>
      </c>
      <c r="L455" s="22"/>
      <c r="M455" s="22" t="s">
        <v>50</v>
      </c>
      <c r="N455" s="84">
        <v>0.007</v>
      </c>
      <c r="O455" s="81" t="s">
        <v>24</v>
      </c>
      <c r="P455" s="85">
        <v>0.0</v>
      </c>
      <c r="Q455" s="127"/>
      <c r="R455" s="127"/>
      <c r="S455" s="127"/>
      <c r="T455" s="22" t="s">
        <v>215</v>
      </c>
      <c r="U455" s="86" t="s">
        <v>1670</v>
      </c>
      <c r="V455" s="9" t="s">
        <v>19</v>
      </c>
      <c r="W455" s="87" t="str">
        <f t="shared" si="3"/>
        <v>Ativo</v>
      </c>
      <c r="X455" s="22"/>
      <c r="Y455" s="88" t="s">
        <v>220</v>
      </c>
      <c r="Z455" s="90"/>
      <c r="AA455" s="90"/>
      <c r="AB455" s="90"/>
      <c r="AC455" s="90"/>
      <c r="AD455" s="90">
        <v>116998.11</v>
      </c>
      <c r="AE455" s="90">
        <v>124923.21</v>
      </c>
      <c r="AF455" s="90">
        <v>110310.81</v>
      </c>
      <c r="AG455" s="90">
        <v>109478.85</v>
      </c>
      <c r="AH455" s="90">
        <v>86217.05</v>
      </c>
      <c r="AI455" s="90">
        <v>50580.59</v>
      </c>
      <c r="AJ455" s="90">
        <v>35709.37</v>
      </c>
      <c r="AK455" s="90">
        <v>25952.12</v>
      </c>
      <c r="AL455" s="90">
        <v>22046.5</v>
      </c>
      <c r="AM455" s="90">
        <v>22262.6</v>
      </c>
      <c r="AN455" s="90">
        <v>20432.4</v>
      </c>
      <c r="AO455" s="90">
        <v>26.17</v>
      </c>
      <c r="AP455" s="90">
        <v>19.08</v>
      </c>
      <c r="AQ455" s="89">
        <v>20.72</v>
      </c>
      <c r="AR455" s="89">
        <v>20.72</v>
      </c>
    </row>
    <row r="456" ht="17.25" customHeight="1">
      <c r="A456" s="57" t="s">
        <v>37</v>
      </c>
      <c r="B456" s="80" t="s">
        <v>1671</v>
      </c>
      <c r="C456" s="20" t="s">
        <v>1672</v>
      </c>
      <c r="D456" s="81" t="s">
        <v>18</v>
      </c>
      <c r="E456" s="22" t="s">
        <v>19</v>
      </c>
      <c r="F456" s="81" t="s">
        <v>55</v>
      </c>
      <c r="G456" s="81" t="str">
        <f t="shared" si="1"/>
        <v>Bruno</v>
      </c>
      <c r="H456" s="82" t="s">
        <v>214</v>
      </c>
      <c r="I456" s="82" t="s">
        <v>24</v>
      </c>
      <c r="J456" s="81" t="str">
        <f t="shared" si="2"/>
        <v>Não</v>
      </c>
      <c r="K456" s="83">
        <v>44949.0</v>
      </c>
      <c r="L456" s="22"/>
      <c r="M456" s="22" t="s">
        <v>85</v>
      </c>
      <c r="N456" s="84">
        <v>0.011</v>
      </c>
      <c r="O456" s="81" t="s">
        <v>24</v>
      </c>
      <c r="P456" s="85">
        <v>0.0</v>
      </c>
      <c r="Q456" s="99"/>
      <c r="R456" s="46"/>
      <c r="S456" s="46" t="s">
        <v>1673</v>
      </c>
      <c r="T456" s="22" t="s">
        <v>215</v>
      </c>
      <c r="U456" s="86" t="s">
        <v>1674</v>
      </c>
      <c r="V456" s="9" t="s">
        <v>19</v>
      </c>
      <c r="W456" s="87" t="str">
        <f t="shared" si="3"/>
        <v>Ativo</v>
      </c>
      <c r="X456" s="22"/>
      <c r="Y456" s="88" t="s">
        <v>220</v>
      </c>
      <c r="Z456" s="90"/>
      <c r="AA456" s="90"/>
      <c r="AB456" s="90"/>
      <c r="AC456" s="90"/>
      <c r="AD456" s="90">
        <v>1652218.89</v>
      </c>
      <c r="AE456" s="90">
        <v>1718110.98</v>
      </c>
      <c r="AF456" s="90">
        <v>1737740.56</v>
      </c>
      <c r="AG456" s="90">
        <v>1751867.31</v>
      </c>
      <c r="AH456" s="90">
        <v>1769481.97</v>
      </c>
      <c r="AI456" s="90">
        <v>1781611.74</v>
      </c>
      <c r="AJ456" s="90">
        <v>1795213.42</v>
      </c>
      <c r="AK456" s="90">
        <v>1805336.03</v>
      </c>
      <c r="AL456" s="90">
        <v>1810474.77</v>
      </c>
      <c r="AM456" s="90">
        <v>1815036.86</v>
      </c>
      <c r="AN456" s="90">
        <v>1842147.25</v>
      </c>
      <c r="AO456" s="90">
        <v>1867845.05</v>
      </c>
      <c r="AP456" s="90">
        <v>1848323.25</v>
      </c>
      <c r="AQ456" s="89">
        <v>1862905.58</v>
      </c>
      <c r="AR456" s="89">
        <v>1882119.94</v>
      </c>
    </row>
    <row r="457" ht="15.75" customHeight="1">
      <c r="A457" s="57" t="s">
        <v>37</v>
      </c>
      <c r="B457" s="80" t="s">
        <v>1675</v>
      </c>
      <c r="C457" s="20" t="s">
        <v>1676</v>
      </c>
      <c r="D457" s="81" t="s">
        <v>18</v>
      </c>
      <c r="E457" s="22" t="s">
        <v>19</v>
      </c>
      <c r="F457" s="81" t="s">
        <v>20</v>
      </c>
      <c r="G457" s="81" t="str">
        <f t="shared" si="1"/>
        <v>Augusto</v>
      </c>
      <c r="H457" s="82" t="s">
        <v>214</v>
      </c>
      <c r="I457" s="82" t="s">
        <v>24</v>
      </c>
      <c r="J457" s="81" t="str">
        <f t="shared" si="2"/>
        <v>Sim</v>
      </c>
      <c r="K457" s="83">
        <v>44957.0</v>
      </c>
      <c r="L457" s="22"/>
      <c r="M457" s="22" t="s">
        <v>50</v>
      </c>
      <c r="N457" s="84">
        <v>0.01</v>
      </c>
      <c r="O457" s="81" t="s">
        <v>24</v>
      </c>
      <c r="P457" s="85">
        <v>0.0</v>
      </c>
      <c r="Q457" s="46" t="s">
        <v>1677</v>
      </c>
      <c r="R457" s="122"/>
      <c r="S457" s="46"/>
      <c r="T457" s="22" t="s">
        <v>215</v>
      </c>
      <c r="U457" s="86" t="s">
        <v>1678</v>
      </c>
      <c r="V457" s="9" t="s">
        <v>19</v>
      </c>
      <c r="W457" s="87" t="str">
        <f t="shared" si="3"/>
        <v>Ativo</v>
      </c>
      <c r="X457" s="22"/>
      <c r="Y457" s="88" t="s">
        <v>220</v>
      </c>
      <c r="Z457" s="90"/>
      <c r="AA457" s="90"/>
      <c r="AB457" s="90"/>
      <c r="AC457" s="90"/>
      <c r="AD457" s="90">
        <v>77520.32</v>
      </c>
      <c r="AE457" s="90">
        <v>78310.67</v>
      </c>
      <c r="AF457" s="90">
        <v>79413.38</v>
      </c>
      <c r="AG457" s="90">
        <v>84128.08</v>
      </c>
      <c r="AH457" s="90">
        <v>80132.51</v>
      </c>
      <c r="AI457" s="90">
        <v>70966.44</v>
      </c>
      <c r="AJ457" s="90">
        <v>71598.24</v>
      </c>
      <c r="AK457" s="90">
        <v>67173.2</v>
      </c>
      <c r="AL457" s="90">
        <v>46567.55</v>
      </c>
      <c r="AM457" s="90">
        <v>86670.15</v>
      </c>
      <c r="AN457" s="90">
        <v>90825.27</v>
      </c>
      <c r="AO457" s="90">
        <v>75577.76</v>
      </c>
      <c r="AP457" s="90">
        <v>73095.18</v>
      </c>
      <c r="AQ457" s="89">
        <v>56074.58</v>
      </c>
      <c r="AR457" s="89">
        <v>53505.91</v>
      </c>
    </row>
    <row r="458" ht="15.0" customHeight="1">
      <c r="A458" s="6" t="s">
        <v>37</v>
      </c>
      <c r="B458" s="91" t="s">
        <v>1679</v>
      </c>
      <c r="C458" s="92" t="s">
        <v>1680</v>
      </c>
      <c r="D458" s="9" t="s">
        <v>18</v>
      </c>
      <c r="E458" s="86" t="s">
        <v>19</v>
      </c>
      <c r="F458" s="9" t="s">
        <v>42</v>
      </c>
      <c r="G458" s="81" t="str">
        <f t="shared" si="1"/>
        <v>Augusto</v>
      </c>
      <c r="H458" s="87" t="s">
        <v>252</v>
      </c>
      <c r="I458" s="87" t="s">
        <v>253</v>
      </c>
      <c r="J458" s="81" t="str">
        <f t="shared" si="2"/>
        <v>Sim</v>
      </c>
      <c r="K458" s="93">
        <v>45356.0</v>
      </c>
      <c r="L458" s="98"/>
      <c r="M458" s="86" t="s">
        <v>50</v>
      </c>
      <c r="N458" s="94">
        <v>0.012</v>
      </c>
      <c r="O458" s="9" t="s">
        <v>24</v>
      </c>
      <c r="P458" s="95">
        <v>0.0</v>
      </c>
      <c r="Q458" s="96" t="s">
        <v>1681</v>
      </c>
      <c r="R458" s="214"/>
      <c r="S458" s="46"/>
      <c r="T458" s="86" t="s">
        <v>215</v>
      </c>
      <c r="U458" s="5" t="s">
        <v>1682</v>
      </c>
      <c r="V458" s="9" t="s">
        <v>243</v>
      </c>
      <c r="W458" s="87" t="str">
        <f t="shared" si="3"/>
        <v>Ativo</v>
      </c>
      <c r="X458" s="22"/>
      <c r="Y458" s="88" t="s">
        <v>220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89">
        <v>0.0</v>
      </c>
      <c r="AR458" s="89">
        <v>0.0</v>
      </c>
    </row>
    <row r="459" ht="15.0" customHeight="1">
      <c r="A459" s="57" t="s">
        <v>37</v>
      </c>
      <c r="B459" s="80" t="s">
        <v>1683</v>
      </c>
      <c r="C459" s="20" t="s">
        <v>1684</v>
      </c>
      <c r="D459" s="81" t="s">
        <v>18</v>
      </c>
      <c r="E459" s="22" t="s">
        <v>62</v>
      </c>
      <c r="F459" s="81" t="s">
        <v>570</v>
      </c>
      <c r="G459" s="81" t="str">
        <f t="shared" si="1"/>
        <v>Augusto</v>
      </c>
      <c r="H459" s="82" t="s">
        <v>239</v>
      </c>
      <c r="I459" s="82" t="s">
        <v>272</v>
      </c>
      <c r="J459" s="81" t="str">
        <f t="shared" si="2"/>
        <v>Não</v>
      </c>
      <c r="K459" s="83">
        <v>45163.0</v>
      </c>
      <c r="L459" s="98"/>
      <c r="M459" s="22" t="s">
        <v>50</v>
      </c>
      <c r="N459" s="84">
        <v>0.007</v>
      </c>
      <c r="O459" s="81" t="s">
        <v>24</v>
      </c>
      <c r="P459" s="85">
        <v>0.0</v>
      </c>
      <c r="Q459" s="127"/>
      <c r="R459" s="127"/>
      <c r="S459" s="46" t="s">
        <v>985</v>
      </c>
      <c r="T459" s="22" t="s">
        <v>215</v>
      </c>
      <c r="U459" s="86" t="s">
        <v>1685</v>
      </c>
      <c r="V459" s="9" t="s">
        <v>298</v>
      </c>
      <c r="W459" s="87" t="str">
        <f t="shared" si="3"/>
        <v>Ativo</v>
      </c>
      <c r="X459" s="22"/>
      <c r="Y459" s="88" t="s">
        <v>144</v>
      </c>
      <c r="Z459" s="90"/>
      <c r="AA459" s="90"/>
      <c r="AB459" s="90"/>
      <c r="AC459" s="90"/>
      <c r="AD459" s="90"/>
      <c r="AE459" s="90"/>
      <c r="AF459" s="90"/>
      <c r="AG459" s="90">
        <v>0.0</v>
      </c>
      <c r="AH459" s="90">
        <v>0.0</v>
      </c>
      <c r="AI459" s="90">
        <v>0.0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  <c r="AR459" s="89">
        <v>0.0</v>
      </c>
    </row>
    <row r="460" ht="15.75" customHeight="1">
      <c r="A460" s="57" t="s">
        <v>37</v>
      </c>
      <c r="B460" s="80" t="s">
        <v>1686</v>
      </c>
      <c r="C460" s="20" t="s">
        <v>1687</v>
      </c>
      <c r="D460" s="81" t="s">
        <v>18</v>
      </c>
      <c r="E460" s="22" t="s">
        <v>29</v>
      </c>
      <c r="F460" s="81" t="s">
        <v>234</v>
      </c>
      <c r="G460" s="81" t="str">
        <f t="shared" si="1"/>
        <v>Augusto</v>
      </c>
      <c r="H460" s="82" t="s">
        <v>214</v>
      </c>
      <c r="I460" s="82" t="s">
        <v>24</v>
      </c>
      <c r="J460" s="81" t="str">
        <f t="shared" si="2"/>
        <v>Não</v>
      </c>
      <c r="K460" s="83">
        <v>45162.0</v>
      </c>
      <c r="L460" s="98"/>
      <c r="M460" s="22" t="s">
        <v>50</v>
      </c>
      <c r="N460" s="84">
        <v>0.007</v>
      </c>
      <c r="O460" s="81" t="s">
        <v>24</v>
      </c>
      <c r="P460" s="85">
        <v>0.0</v>
      </c>
      <c r="Q460" s="127"/>
      <c r="R460" s="127"/>
      <c r="S460" s="127"/>
      <c r="T460" s="22" t="s">
        <v>215</v>
      </c>
      <c r="U460" s="86" t="s">
        <v>1688</v>
      </c>
      <c r="V460" s="9" t="s">
        <v>19</v>
      </c>
      <c r="W460" s="87" t="str">
        <f t="shared" si="3"/>
        <v>Ativo</v>
      </c>
      <c r="X460" s="22"/>
      <c r="Y460" s="88" t="s">
        <v>220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>
        <v>135422.27</v>
      </c>
      <c r="AL460" s="90">
        <v>136497.06</v>
      </c>
      <c r="AM460" s="90">
        <v>137637.89</v>
      </c>
      <c r="AN460" s="90">
        <v>138604.86</v>
      </c>
      <c r="AO460" s="90">
        <v>139642.28</v>
      </c>
      <c r="AP460" s="90">
        <v>140837.2</v>
      </c>
      <c r="AQ460" s="89">
        <v>141885.55</v>
      </c>
      <c r="AR460" s="89">
        <v>142733.52</v>
      </c>
    </row>
    <row r="461" ht="15.75" customHeight="1">
      <c r="A461" s="57" t="s">
        <v>37</v>
      </c>
      <c r="B461" s="37" t="s">
        <v>1689</v>
      </c>
      <c r="C461" s="114" t="s">
        <v>1690</v>
      </c>
      <c r="D461" s="81" t="s">
        <v>18</v>
      </c>
      <c r="E461" s="22" t="s">
        <v>62</v>
      </c>
      <c r="F461" s="81" t="s">
        <v>74</v>
      </c>
      <c r="G461" s="81" t="str">
        <f t="shared" si="1"/>
        <v>Augusto</v>
      </c>
      <c r="H461" s="82" t="s">
        <v>214</v>
      </c>
      <c r="I461" s="82" t="s">
        <v>24</v>
      </c>
      <c r="J461" s="81" t="str">
        <f t="shared" si="2"/>
        <v>Não</v>
      </c>
      <c r="K461" s="83">
        <v>45188.0</v>
      </c>
      <c r="L461" s="98"/>
      <c r="M461" s="22" t="s">
        <v>50</v>
      </c>
      <c r="N461" s="84">
        <v>0.012</v>
      </c>
      <c r="O461" s="81" t="s">
        <v>24</v>
      </c>
      <c r="P461" s="85">
        <v>0.0</v>
      </c>
      <c r="Q461" s="127"/>
      <c r="R461" s="127"/>
      <c r="S461" s="127"/>
      <c r="T461" s="22" t="s">
        <v>215</v>
      </c>
      <c r="U461" s="86" t="s">
        <v>1691</v>
      </c>
      <c r="V461" s="9" t="s">
        <v>269</v>
      </c>
      <c r="W461" s="87" t="str">
        <f t="shared" si="3"/>
        <v>Ativo</v>
      </c>
      <c r="X461" s="22"/>
      <c r="Y461" s="88" t="s">
        <v>144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>
        <v>0.0</v>
      </c>
      <c r="AM461" s="90">
        <v>0.0</v>
      </c>
      <c r="AN461" s="90">
        <v>51205.92</v>
      </c>
      <c r="AO461" s="90">
        <v>55414.38</v>
      </c>
      <c r="AP461" s="90">
        <v>55914.48</v>
      </c>
      <c r="AQ461" s="89">
        <v>56330.84</v>
      </c>
      <c r="AR461" s="89">
        <v>56802.0</v>
      </c>
    </row>
    <row r="462" ht="15.75" customHeight="1">
      <c r="A462" s="57" t="s">
        <v>37</v>
      </c>
      <c r="B462" s="118" t="s">
        <v>1689</v>
      </c>
      <c r="C462" s="53" t="s">
        <v>1692</v>
      </c>
      <c r="D462" s="81" t="s">
        <v>18</v>
      </c>
      <c r="E462" s="22" t="s">
        <v>62</v>
      </c>
      <c r="F462" s="81" t="s">
        <v>74</v>
      </c>
      <c r="G462" s="81" t="str">
        <f t="shared" si="1"/>
        <v>Augusto</v>
      </c>
      <c r="H462" s="82" t="s">
        <v>214</v>
      </c>
      <c r="I462" s="82" t="s">
        <v>24</v>
      </c>
      <c r="J462" s="81" t="str">
        <f t="shared" si="2"/>
        <v>Não</v>
      </c>
      <c r="K462" s="83">
        <v>45212.0</v>
      </c>
      <c r="L462" s="98"/>
      <c r="M462" s="22" t="s">
        <v>50</v>
      </c>
      <c r="N462" s="84">
        <v>0.012</v>
      </c>
      <c r="O462" s="81" t="s">
        <v>24</v>
      </c>
      <c r="P462" s="85">
        <v>0.0</v>
      </c>
      <c r="Q462" s="127"/>
      <c r="R462" s="127"/>
      <c r="S462" s="127"/>
      <c r="T462" s="22" t="s">
        <v>215</v>
      </c>
      <c r="U462" s="86" t="s">
        <v>1691</v>
      </c>
      <c r="V462" s="9" t="s">
        <v>269</v>
      </c>
      <c r="W462" s="87" t="str">
        <f t="shared" si="3"/>
        <v>Ativo</v>
      </c>
      <c r="X462" s="22"/>
      <c r="Y462" s="88" t="s">
        <v>144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>
        <v>0.0</v>
      </c>
      <c r="AN462" s="90">
        <v>54117.31</v>
      </c>
      <c r="AO462" s="90">
        <v>54555.82</v>
      </c>
      <c r="AP462" s="90">
        <v>64099.99</v>
      </c>
      <c r="AQ462" s="89">
        <v>143730.62</v>
      </c>
      <c r="AR462" s="89">
        <v>162158.77</v>
      </c>
    </row>
    <row r="463" ht="15.75" customHeight="1">
      <c r="A463" s="57" t="s">
        <v>37</v>
      </c>
      <c r="B463" s="80" t="s">
        <v>1693</v>
      </c>
      <c r="C463" s="20" t="s">
        <v>1694</v>
      </c>
      <c r="D463" s="81" t="s">
        <v>18</v>
      </c>
      <c r="E463" s="22" t="s">
        <v>19</v>
      </c>
      <c r="F463" s="81" t="s">
        <v>20</v>
      </c>
      <c r="G463" s="81" t="str">
        <f t="shared" si="1"/>
        <v>Augusto</v>
      </c>
      <c r="H463" s="82" t="s">
        <v>282</v>
      </c>
      <c r="I463" s="82" t="s">
        <v>24</v>
      </c>
      <c r="J463" s="81" t="str">
        <f t="shared" si="2"/>
        <v>Não</v>
      </c>
      <c r="K463" s="83">
        <v>44966.0</v>
      </c>
      <c r="L463" s="101">
        <v>45119.0</v>
      </c>
      <c r="M463" s="22" t="s">
        <v>85</v>
      </c>
      <c r="N463" s="84">
        <v>0.012</v>
      </c>
      <c r="O463" s="81" t="s">
        <v>24</v>
      </c>
      <c r="P463" s="85">
        <v>0.0</v>
      </c>
      <c r="Q463" s="46"/>
      <c r="R463" s="46"/>
      <c r="S463" s="127"/>
      <c r="T463" s="22" t="s">
        <v>215</v>
      </c>
      <c r="U463" s="215" t="s">
        <v>1695</v>
      </c>
      <c r="V463" s="9" t="s">
        <v>19</v>
      </c>
      <c r="W463" s="87" t="str">
        <f t="shared" si="3"/>
        <v>Encerrado</v>
      </c>
      <c r="X463" s="22"/>
      <c r="Y463" s="88"/>
      <c r="Z463" s="90"/>
      <c r="AA463" s="90"/>
      <c r="AB463" s="90"/>
      <c r="AC463" s="90"/>
      <c r="AD463" s="90">
        <v>0.0</v>
      </c>
      <c r="AE463" s="90">
        <v>423818.64</v>
      </c>
      <c r="AF463" s="90">
        <v>428408.17</v>
      </c>
      <c r="AG463" s="90">
        <v>387469.55</v>
      </c>
      <c r="AH463" s="90">
        <v>384253.18</v>
      </c>
      <c r="AI463" s="90">
        <v>389699.92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37</v>
      </c>
      <c r="B464" s="80" t="s">
        <v>1696</v>
      </c>
      <c r="C464" s="20" t="s">
        <v>1697</v>
      </c>
      <c r="D464" s="81" t="s">
        <v>18</v>
      </c>
      <c r="E464" s="22" t="s">
        <v>19</v>
      </c>
      <c r="F464" s="81" t="s">
        <v>55</v>
      </c>
      <c r="G464" s="81" t="str">
        <f t="shared" si="1"/>
        <v>Augusto</v>
      </c>
      <c r="H464" s="82" t="s">
        <v>214</v>
      </c>
      <c r="I464" s="82" t="s">
        <v>24</v>
      </c>
      <c r="J464" s="81" t="str">
        <f t="shared" si="2"/>
        <v>Não</v>
      </c>
      <c r="K464" s="83">
        <v>45058.0</v>
      </c>
      <c r="L464" s="22"/>
      <c r="M464" s="22" t="s">
        <v>50</v>
      </c>
      <c r="N464" s="84">
        <v>0.012</v>
      </c>
      <c r="O464" s="81" t="s">
        <v>24</v>
      </c>
      <c r="P464" s="85">
        <v>0.0</v>
      </c>
      <c r="Q464" s="127"/>
      <c r="R464" s="127"/>
      <c r="S464" s="127"/>
      <c r="T464" s="22" t="s">
        <v>215</v>
      </c>
      <c r="U464" s="86" t="s">
        <v>1698</v>
      </c>
      <c r="V464" s="9" t="s">
        <v>19</v>
      </c>
      <c r="W464" s="87" t="str">
        <f t="shared" si="3"/>
        <v>Ativo</v>
      </c>
      <c r="X464" s="22"/>
      <c r="Y464" s="88" t="s">
        <v>220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100648.86</v>
      </c>
      <c r="AI464" s="90">
        <v>128229.47</v>
      </c>
      <c r="AJ464" s="90">
        <v>134443.75</v>
      </c>
      <c r="AK464" s="90">
        <v>135795.54</v>
      </c>
      <c r="AL464" s="90">
        <v>138609.77</v>
      </c>
      <c r="AM464" s="90">
        <v>240098.9</v>
      </c>
      <c r="AN464" s="90">
        <v>241952.08</v>
      </c>
      <c r="AO464" s="90">
        <v>256163.08</v>
      </c>
      <c r="AP464" s="90">
        <v>273358.25</v>
      </c>
      <c r="AQ464" s="89">
        <v>275768.05</v>
      </c>
      <c r="AR464" s="89">
        <v>323405.42</v>
      </c>
    </row>
    <row r="465" ht="15.75" customHeight="1">
      <c r="A465" s="57" t="s">
        <v>37</v>
      </c>
      <c r="B465" s="80" t="s">
        <v>1696</v>
      </c>
      <c r="C465" s="20" t="s">
        <v>1699</v>
      </c>
      <c r="D465" s="81" t="s">
        <v>18</v>
      </c>
      <c r="E465" s="22" t="s">
        <v>19</v>
      </c>
      <c r="F465" s="81" t="s">
        <v>55</v>
      </c>
      <c r="G465" s="81" t="str">
        <f t="shared" si="1"/>
        <v>Augusto</v>
      </c>
      <c r="H465" s="82" t="s">
        <v>214</v>
      </c>
      <c r="I465" s="82" t="s">
        <v>24</v>
      </c>
      <c r="J465" s="81" t="str">
        <f t="shared" si="2"/>
        <v>Não</v>
      </c>
      <c r="K465" s="83">
        <v>45092.0</v>
      </c>
      <c r="L465" s="22"/>
      <c r="M465" s="22" t="s">
        <v>50</v>
      </c>
      <c r="N465" s="84">
        <v>0.012</v>
      </c>
      <c r="O465" s="81" t="s">
        <v>24</v>
      </c>
      <c r="P465" s="85">
        <v>0.0</v>
      </c>
      <c r="Q465" s="127"/>
      <c r="R465" s="127"/>
      <c r="S465" s="127"/>
      <c r="T465" s="22" t="s">
        <v>215</v>
      </c>
      <c r="U465" s="86" t="s">
        <v>1698</v>
      </c>
      <c r="V465" s="9" t="s">
        <v>19</v>
      </c>
      <c r="W465" s="87" t="str">
        <f t="shared" si="3"/>
        <v>Ativo</v>
      </c>
      <c r="X465" s="22"/>
      <c r="Y465" s="88" t="s">
        <v>220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>
        <v>28496.71</v>
      </c>
      <c r="AJ465" s="90">
        <v>28441.96</v>
      </c>
      <c r="AK465" s="90">
        <v>28233.84</v>
      </c>
      <c r="AL465" s="90">
        <v>26446.26</v>
      </c>
      <c r="AM465" s="90">
        <v>26423.82</v>
      </c>
      <c r="AN465" s="90">
        <v>26662.78</v>
      </c>
      <c r="AO465" s="90">
        <v>14483.77</v>
      </c>
      <c r="AP465" s="90">
        <v>14559.84</v>
      </c>
      <c r="AQ465" s="89">
        <v>14628.68</v>
      </c>
      <c r="AR465" s="89">
        <v>14747.84</v>
      </c>
    </row>
    <row r="466" ht="15.75" customHeight="1">
      <c r="A466" s="57" t="s">
        <v>37</v>
      </c>
      <c r="B466" s="80" t="s">
        <v>1700</v>
      </c>
      <c r="C466" s="20" t="s">
        <v>1701</v>
      </c>
      <c r="D466" s="81" t="s">
        <v>18</v>
      </c>
      <c r="E466" s="22" t="s">
        <v>19</v>
      </c>
      <c r="F466" s="81" t="s">
        <v>40</v>
      </c>
      <c r="G466" s="81" t="str">
        <f t="shared" si="1"/>
        <v>Augusto</v>
      </c>
      <c r="H466" s="82" t="s">
        <v>239</v>
      </c>
      <c r="I466" s="82" t="s">
        <v>272</v>
      </c>
      <c r="J466" s="81" t="str">
        <f t="shared" si="2"/>
        <v>Não</v>
      </c>
      <c r="K466" s="83">
        <v>45166.0</v>
      </c>
      <c r="L466" s="98"/>
      <c r="M466" s="22" t="s">
        <v>77</v>
      </c>
      <c r="N466" s="84">
        <v>0.015</v>
      </c>
      <c r="O466" s="81" t="s">
        <v>86</v>
      </c>
      <c r="P466" s="85">
        <v>0.1</v>
      </c>
      <c r="Q466" s="127"/>
      <c r="R466" s="127"/>
      <c r="S466" s="46"/>
      <c r="T466" s="22" t="s">
        <v>215</v>
      </c>
      <c r="U466" s="86" t="s">
        <v>1702</v>
      </c>
      <c r="V466" s="9" t="s">
        <v>1192</v>
      </c>
      <c r="W466" s="87" t="str">
        <f t="shared" si="3"/>
        <v>Inativo</v>
      </c>
      <c r="X466" s="22"/>
      <c r="Y466" s="88" t="s">
        <v>220</v>
      </c>
      <c r="Z466" s="90"/>
      <c r="AA466" s="90"/>
      <c r="AB466" s="90"/>
      <c r="AC466" s="90"/>
      <c r="AD466" s="90"/>
      <c r="AE466" s="90">
        <v>0.0</v>
      </c>
      <c r="AF466" s="90">
        <v>0.0</v>
      </c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37</v>
      </c>
      <c r="B467" s="80" t="s">
        <v>1703</v>
      </c>
      <c r="C467" s="20" t="s">
        <v>1704</v>
      </c>
      <c r="D467" s="81" t="s">
        <v>18</v>
      </c>
      <c r="E467" s="22" t="s">
        <v>29</v>
      </c>
      <c r="F467" s="81" t="s">
        <v>79</v>
      </c>
      <c r="G467" s="81" t="str">
        <f t="shared" si="1"/>
        <v>Augusto</v>
      </c>
      <c r="H467" s="87" t="s">
        <v>239</v>
      </c>
      <c r="I467" s="82" t="s">
        <v>272</v>
      </c>
      <c r="J467" s="81" t="str">
        <f t="shared" si="2"/>
        <v>Não</v>
      </c>
      <c r="K467" s="83">
        <v>45163.0</v>
      </c>
      <c r="L467" s="98"/>
      <c r="M467" s="22" t="s">
        <v>59</v>
      </c>
      <c r="N467" s="84">
        <v>0.025</v>
      </c>
      <c r="O467" s="81" t="s">
        <v>142</v>
      </c>
      <c r="P467" s="85">
        <v>0.2</v>
      </c>
      <c r="Q467" s="127"/>
      <c r="R467" s="127"/>
      <c r="S467" s="96"/>
      <c r="T467" s="22" t="s">
        <v>215</v>
      </c>
      <c r="U467" s="86" t="s">
        <v>1705</v>
      </c>
      <c r="V467" s="9" t="s">
        <v>29</v>
      </c>
      <c r="W467" s="87" t="str">
        <f t="shared" si="3"/>
        <v>Ativo</v>
      </c>
      <c r="X467" s="22"/>
      <c r="Y467" s="88" t="s">
        <v>220</v>
      </c>
      <c r="Z467" s="90"/>
      <c r="AA467" s="90"/>
      <c r="AB467" s="90"/>
      <c r="AC467" s="90"/>
      <c r="AD467" s="90"/>
      <c r="AE467" s="90"/>
      <c r="AF467" s="90">
        <v>0.0</v>
      </c>
      <c r="AG467" s="90">
        <v>0.0</v>
      </c>
      <c r="AH467" s="90">
        <v>0.0</v>
      </c>
      <c r="AI467" s="90">
        <v>0.0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37</v>
      </c>
      <c r="B468" s="80" t="s">
        <v>1703</v>
      </c>
      <c r="C468" s="20" t="s">
        <v>1706</v>
      </c>
      <c r="D468" s="81" t="s">
        <v>18</v>
      </c>
      <c r="E468" s="22" t="s">
        <v>29</v>
      </c>
      <c r="F468" s="81" t="s">
        <v>79</v>
      </c>
      <c r="G468" s="81" t="str">
        <f t="shared" si="1"/>
        <v>Augusto</v>
      </c>
      <c r="H468" s="87" t="s">
        <v>239</v>
      </c>
      <c r="I468" s="87" t="s">
        <v>272</v>
      </c>
      <c r="J468" s="81" t="str">
        <f t="shared" si="2"/>
        <v>Não</v>
      </c>
      <c r="K468" s="83">
        <v>45007.0</v>
      </c>
      <c r="L468" s="22"/>
      <c r="M468" s="22" t="s">
        <v>50</v>
      </c>
      <c r="N468" s="84">
        <v>0.012</v>
      </c>
      <c r="O468" s="81" t="s">
        <v>24</v>
      </c>
      <c r="P468" s="85">
        <v>0.0</v>
      </c>
      <c r="Q468" s="127"/>
      <c r="R468" s="127"/>
      <c r="S468" s="168" t="s">
        <v>1707</v>
      </c>
      <c r="T468" s="22" t="s">
        <v>215</v>
      </c>
      <c r="U468" s="86" t="s">
        <v>1705</v>
      </c>
      <c r="V468" s="9" t="s">
        <v>29</v>
      </c>
      <c r="W468" s="87" t="str">
        <f t="shared" si="3"/>
        <v>Ativo</v>
      </c>
      <c r="X468" s="22"/>
      <c r="Y468" s="88" t="s">
        <v>220</v>
      </c>
      <c r="Z468" s="90"/>
      <c r="AA468" s="90"/>
      <c r="AB468" s="90"/>
      <c r="AC468" s="90"/>
      <c r="AD468" s="90"/>
      <c r="AE468" s="90"/>
      <c r="AF468" s="90">
        <v>336439.07</v>
      </c>
      <c r="AG468" s="90">
        <v>338334.87</v>
      </c>
      <c r="AH468" s="90">
        <v>341698.42</v>
      </c>
      <c r="AI468" s="90">
        <v>344838.06</v>
      </c>
      <c r="AJ468" s="90">
        <v>347340.16</v>
      </c>
      <c r="AK468" s="90">
        <v>349927.23</v>
      </c>
      <c r="AL468" s="90">
        <v>348939.08</v>
      </c>
      <c r="AM468" s="90">
        <v>351187.59</v>
      </c>
      <c r="AN468" s="90">
        <v>354202.22</v>
      </c>
      <c r="AO468" s="90">
        <v>357151.82</v>
      </c>
      <c r="AP468" s="90">
        <v>217220.42</v>
      </c>
      <c r="AQ468" s="89">
        <v>191.05</v>
      </c>
      <c r="AR468" s="89">
        <v>73.59</v>
      </c>
    </row>
    <row r="469" ht="15.75" customHeight="1">
      <c r="A469" s="57" t="s">
        <v>37</v>
      </c>
      <c r="B469" s="80" t="s">
        <v>1708</v>
      </c>
      <c r="C469" s="20" t="s">
        <v>1709</v>
      </c>
      <c r="D469" s="81" t="s">
        <v>18</v>
      </c>
      <c r="E469" s="22" t="s">
        <v>29</v>
      </c>
      <c r="F469" s="81" t="s">
        <v>234</v>
      </c>
      <c r="G469" s="81" t="str">
        <f t="shared" si="1"/>
        <v>Augusto</v>
      </c>
      <c r="H469" s="82" t="s">
        <v>282</v>
      </c>
      <c r="I469" s="82" t="s">
        <v>272</v>
      </c>
      <c r="J469" s="81" t="str">
        <f t="shared" si="2"/>
        <v>Não</v>
      </c>
      <c r="K469" s="83">
        <v>45029.0</v>
      </c>
      <c r="L469" s="216">
        <v>45250.0</v>
      </c>
      <c r="M469" s="22" t="s">
        <v>50</v>
      </c>
      <c r="N469" s="84">
        <v>0.01</v>
      </c>
      <c r="O469" s="81" t="s">
        <v>24</v>
      </c>
      <c r="P469" s="85">
        <v>0.0</v>
      </c>
      <c r="Q469" s="127"/>
      <c r="R469" s="127"/>
      <c r="S469" s="127"/>
      <c r="T469" s="22" t="s">
        <v>215</v>
      </c>
      <c r="U469" s="86" t="s">
        <v>1710</v>
      </c>
      <c r="V469" s="9" t="s">
        <v>556</v>
      </c>
      <c r="W469" s="87" t="str">
        <f t="shared" si="3"/>
        <v>Encerrado</v>
      </c>
      <c r="X469" s="22"/>
      <c r="Y469" s="88"/>
      <c r="Z469" s="90"/>
      <c r="AA469" s="90"/>
      <c r="AB469" s="90"/>
      <c r="AC469" s="90"/>
      <c r="AD469" s="90"/>
      <c r="AE469" s="90">
        <v>0.0</v>
      </c>
      <c r="AF469" s="90">
        <v>0.0</v>
      </c>
      <c r="AG469" s="90">
        <v>5431.76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37</v>
      </c>
      <c r="B470" s="80" t="s">
        <v>98</v>
      </c>
      <c r="C470" s="20" t="s">
        <v>1711</v>
      </c>
      <c r="D470" s="81" t="s">
        <v>18</v>
      </c>
      <c r="E470" s="22" t="s">
        <v>19</v>
      </c>
      <c r="F470" s="81" t="s">
        <v>55</v>
      </c>
      <c r="G470" s="81" t="str">
        <f t="shared" si="1"/>
        <v>Augusto</v>
      </c>
      <c r="H470" s="87" t="s">
        <v>214</v>
      </c>
      <c r="I470" s="87" t="s">
        <v>24</v>
      </c>
      <c r="J470" s="81" t="str">
        <f t="shared" si="2"/>
        <v>Não</v>
      </c>
      <c r="K470" s="83">
        <v>45264.0</v>
      </c>
      <c r="L470" s="22"/>
      <c r="M470" s="28" t="s">
        <v>59</v>
      </c>
      <c r="N470" s="58">
        <v>0.025</v>
      </c>
      <c r="O470" s="41" t="s">
        <v>142</v>
      </c>
      <c r="P470" s="59">
        <v>0.2</v>
      </c>
      <c r="Q470" s="127"/>
      <c r="R470" s="127"/>
      <c r="S470" s="127"/>
      <c r="T470" s="22" t="s">
        <v>215</v>
      </c>
      <c r="U470" s="86" t="s">
        <v>1712</v>
      </c>
      <c r="V470" s="9" t="s">
        <v>19</v>
      </c>
      <c r="W470" s="87" t="str">
        <f t="shared" si="3"/>
        <v>Ativo</v>
      </c>
      <c r="X470" s="22"/>
      <c r="Y470" s="88" t="s">
        <v>220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>
        <v>0.0</v>
      </c>
      <c r="AO470" s="90">
        <v>50262.05</v>
      </c>
      <c r="AP470" s="90">
        <v>46968.64</v>
      </c>
      <c r="AQ470" s="89">
        <v>47487.64</v>
      </c>
      <c r="AR470" s="89">
        <v>48297.43</v>
      </c>
    </row>
    <row r="471" ht="15.75" customHeight="1">
      <c r="A471" s="57" t="s">
        <v>37</v>
      </c>
      <c r="B471" s="80" t="s">
        <v>98</v>
      </c>
      <c r="C471" s="20" t="s">
        <v>1713</v>
      </c>
      <c r="D471" s="81" t="s">
        <v>18</v>
      </c>
      <c r="E471" s="22" t="s">
        <v>19</v>
      </c>
      <c r="F471" s="81" t="s">
        <v>55</v>
      </c>
      <c r="G471" s="81" t="str">
        <f t="shared" si="1"/>
        <v>Augusto</v>
      </c>
      <c r="H471" s="82" t="s">
        <v>214</v>
      </c>
      <c r="I471" s="82" t="s">
        <v>24</v>
      </c>
      <c r="J471" s="81" t="str">
        <f t="shared" si="2"/>
        <v>Não</v>
      </c>
      <c r="K471" s="83">
        <v>45103.0</v>
      </c>
      <c r="L471" s="98"/>
      <c r="M471" s="22" t="s">
        <v>50</v>
      </c>
      <c r="N471" s="84">
        <v>0.012</v>
      </c>
      <c r="O471" s="81" t="s">
        <v>24</v>
      </c>
      <c r="P471" s="85">
        <v>0.0</v>
      </c>
      <c r="Q471" s="127"/>
      <c r="R471" s="127"/>
      <c r="S471" s="127"/>
      <c r="T471" s="22" t="s">
        <v>215</v>
      </c>
      <c r="U471" s="86" t="s">
        <v>1712</v>
      </c>
      <c r="V471" s="9" t="s">
        <v>19</v>
      </c>
      <c r="W471" s="87" t="str">
        <f t="shared" si="3"/>
        <v>Ativo</v>
      </c>
      <c r="X471" s="22"/>
      <c r="Y471" s="88" t="s">
        <v>220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>
        <v>200323.08</v>
      </c>
      <c r="AJ471" s="90">
        <v>202185.21</v>
      </c>
      <c r="AK471" s="90">
        <v>254401.12</v>
      </c>
      <c r="AL471" s="90">
        <v>256470.23</v>
      </c>
      <c r="AM471" s="90">
        <v>258614.98</v>
      </c>
      <c r="AN471" s="90">
        <v>310396.68</v>
      </c>
      <c r="AO471" s="90">
        <v>312685.08</v>
      </c>
      <c r="AP471" s="90">
        <v>315303.3</v>
      </c>
      <c r="AQ471" s="89">
        <v>342539.61</v>
      </c>
      <c r="AR471" s="89">
        <v>394597.36</v>
      </c>
    </row>
    <row r="472" ht="15.75" customHeight="1">
      <c r="A472" s="57" t="s">
        <v>37</v>
      </c>
      <c r="B472" s="80" t="s">
        <v>1714</v>
      </c>
      <c r="C472" s="20" t="s">
        <v>1715</v>
      </c>
      <c r="D472" s="81" t="s">
        <v>18</v>
      </c>
      <c r="E472" s="22" t="s">
        <v>19</v>
      </c>
      <c r="F472" s="81" t="s">
        <v>20</v>
      </c>
      <c r="G472" s="81" t="str">
        <f t="shared" si="1"/>
        <v>Augusto</v>
      </c>
      <c r="H472" s="82" t="s">
        <v>214</v>
      </c>
      <c r="I472" s="82" t="s">
        <v>24</v>
      </c>
      <c r="J472" s="81" t="str">
        <f t="shared" si="2"/>
        <v>Não</v>
      </c>
      <c r="K472" s="83">
        <v>45005.0</v>
      </c>
      <c r="L472" s="22"/>
      <c r="M472" s="22" t="s">
        <v>77</v>
      </c>
      <c r="N472" s="84">
        <v>0.015</v>
      </c>
      <c r="O472" s="81" t="s">
        <v>86</v>
      </c>
      <c r="P472" s="85">
        <v>0.1</v>
      </c>
      <c r="Q472" s="127"/>
      <c r="R472" s="127"/>
      <c r="S472" s="127"/>
      <c r="T472" s="22" t="s">
        <v>215</v>
      </c>
      <c r="U472" s="86" t="s">
        <v>1716</v>
      </c>
      <c r="V472" s="9" t="s">
        <v>19</v>
      </c>
      <c r="W472" s="87" t="str">
        <f t="shared" si="3"/>
        <v>Ativo</v>
      </c>
      <c r="X472" s="22"/>
      <c r="Y472" s="88" t="s">
        <v>220</v>
      </c>
      <c r="Z472" s="90"/>
      <c r="AA472" s="90"/>
      <c r="AB472" s="90"/>
      <c r="AC472" s="90"/>
      <c r="AD472" s="90"/>
      <c r="AE472" s="90"/>
      <c r="AF472" s="90">
        <v>108824.42</v>
      </c>
      <c r="AG472" s="90">
        <v>47556.19</v>
      </c>
      <c r="AH472" s="90">
        <v>64503.79</v>
      </c>
      <c r="AI472" s="90">
        <v>66263.15</v>
      </c>
      <c r="AJ472" s="90">
        <v>76565.75</v>
      </c>
      <c r="AK472" s="90">
        <v>89589.62</v>
      </c>
      <c r="AL472" s="90">
        <v>103189.25</v>
      </c>
      <c r="AM472" s="90">
        <v>93072.73</v>
      </c>
      <c r="AN472" s="90">
        <v>389160.11</v>
      </c>
      <c r="AO472" s="90">
        <v>342594.29</v>
      </c>
      <c r="AP472" s="90">
        <v>342970.85</v>
      </c>
      <c r="AQ472" s="89">
        <v>324593.25</v>
      </c>
      <c r="AR472" s="89">
        <v>246738.52</v>
      </c>
    </row>
    <row r="473" ht="15.75" customHeight="1">
      <c r="A473" s="57" t="s">
        <v>37</v>
      </c>
      <c r="B473" s="80" t="s">
        <v>1717</v>
      </c>
      <c r="C473" s="20" t="s">
        <v>1718</v>
      </c>
      <c r="D473" s="81" t="s">
        <v>18</v>
      </c>
      <c r="E473" s="22" t="s">
        <v>19</v>
      </c>
      <c r="F473" s="81" t="s">
        <v>42</v>
      </c>
      <c r="G473" s="81" t="str">
        <f t="shared" si="1"/>
        <v>Augusto</v>
      </c>
      <c r="H473" s="87" t="s">
        <v>239</v>
      </c>
      <c r="I473" s="82" t="s">
        <v>272</v>
      </c>
      <c r="J473" s="81" t="str">
        <f t="shared" si="2"/>
        <v>Não</v>
      </c>
      <c r="K473" s="83">
        <v>45163.0</v>
      </c>
      <c r="L473" s="98"/>
      <c r="M473" s="22" t="s">
        <v>50</v>
      </c>
      <c r="N473" s="84">
        <v>0.01</v>
      </c>
      <c r="O473" s="81" t="s">
        <v>24</v>
      </c>
      <c r="P473" s="85">
        <v>0.0</v>
      </c>
      <c r="Q473" s="127"/>
      <c r="R473" s="127"/>
      <c r="S473" s="127"/>
      <c r="T473" s="22" t="s">
        <v>215</v>
      </c>
      <c r="U473" s="86" t="s">
        <v>1719</v>
      </c>
      <c r="V473" s="9" t="s">
        <v>19</v>
      </c>
      <c r="W473" s="87" t="str">
        <f t="shared" si="3"/>
        <v>Inativo</v>
      </c>
      <c r="X473" s="22"/>
      <c r="Y473" s="88" t="s">
        <v>220</v>
      </c>
      <c r="Z473" s="90"/>
      <c r="AA473" s="90"/>
      <c r="AB473" s="90"/>
      <c r="AC473" s="90">
        <v>51295.86</v>
      </c>
      <c r="AD473" s="90">
        <v>0.0</v>
      </c>
      <c r="AE473" s="90">
        <v>0.0</v>
      </c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37</v>
      </c>
      <c r="B474" s="80" t="s">
        <v>1720</v>
      </c>
      <c r="C474" s="20" t="s">
        <v>1721</v>
      </c>
      <c r="D474" s="81" t="s">
        <v>18</v>
      </c>
      <c r="E474" s="22" t="s">
        <v>19</v>
      </c>
      <c r="F474" s="81" t="s">
        <v>42</v>
      </c>
      <c r="G474" s="81" t="str">
        <f t="shared" si="1"/>
        <v>Augusto</v>
      </c>
      <c r="H474" s="82" t="s">
        <v>214</v>
      </c>
      <c r="I474" s="82" t="s">
        <v>24</v>
      </c>
      <c r="J474" s="81" t="str">
        <f t="shared" si="2"/>
        <v>Não</v>
      </c>
      <c r="K474" s="83">
        <v>44936.0</v>
      </c>
      <c r="L474" s="22"/>
      <c r="M474" s="22" t="s">
        <v>50</v>
      </c>
      <c r="N474" s="84">
        <v>0.01</v>
      </c>
      <c r="O474" s="81" t="s">
        <v>24</v>
      </c>
      <c r="P474" s="85">
        <v>0.0</v>
      </c>
      <c r="Q474" s="127"/>
      <c r="R474" s="127"/>
      <c r="S474" s="127"/>
      <c r="T474" s="22" t="s">
        <v>215</v>
      </c>
      <c r="U474" s="86" t="s">
        <v>1719</v>
      </c>
      <c r="V474" s="9" t="s">
        <v>19</v>
      </c>
      <c r="W474" s="87" t="str">
        <f t="shared" si="3"/>
        <v>Ativo</v>
      </c>
      <c r="X474" s="22"/>
      <c r="Y474" s="88" t="s">
        <v>220</v>
      </c>
      <c r="Z474" s="90"/>
      <c r="AA474" s="90"/>
      <c r="AB474" s="90"/>
      <c r="AC474" s="90"/>
      <c r="AD474" s="90">
        <v>172068.9</v>
      </c>
      <c r="AE474" s="90">
        <v>173538.72</v>
      </c>
      <c r="AF474" s="90">
        <v>120603.37</v>
      </c>
      <c r="AG474" s="90">
        <v>141559.66</v>
      </c>
      <c r="AH474" s="90">
        <v>147998.45</v>
      </c>
      <c r="AI474" s="90">
        <v>149308.13</v>
      </c>
      <c r="AJ474" s="90">
        <v>150534.88</v>
      </c>
      <c r="AK474" s="90">
        <v>181945.64</v>
      </c>
      <c r="AL474" s="90">
        <v>77673.74</v>
      </c>
      <c r="AM474" s="90">
        <v>78274.95</v>
      </c>
      <c r="AN474" s="90">
        <v>78830.87</v>
      </c>
      <c r="AO474" s="90">
        <v>79432.93</v>
      </c>
      <c r="AP474" s="90">
        <v>80159.88</v>
      </c>
      <c r="AQ474" s="89">
        <v>29814.84</v>
      </c>
      <c r="AR474" s="89">
        <v>0.0</v>
      </c>
    </row>
    <row r="475" ht="15.75" customHeight="1">
      <c r="A475" s="57" t="s">
        <v>37</v>
      </c>
      <c r="B475" s="217" t="s">
        <v>1722</v>
      </c>
      <c r="C475" s="182" t="s">
        <v>1723</v>
      </c>
      <c r="D475" s="81" t="s">
        <v>18</v>
      </c>
      <c r="E475" s="22" t="s">
        <v>19</v>
      </c>
      <c r="F475" s="81" t="s">
        <v>52</v>
      </c>
      <c r="G475" s="81" t="str">
        <f t="shared" si="1"/>
        <v>Augusto</v>
      </c>
      <c r="H475" s="82" t="s">
        <v>239</v>
      </c>
      <c r="I475" s="82" t="s">
        <v>253</v>
      </c>
      <c r="J475" s="81" t="str">
        <f t="shared" si="2"/>
        <v>Não</v>
      </c>
      <c r="K475" s="83">
        <v>45163.0</v>
      </c>
      <c r="L475" s="98"/>
      <c r="M475" s="22" t="s">
        <v>77</v>
      </c>
      <c r="N475" s="84">
        <v>0.015</v>
      </c>
      <c r="O475" s="81" t="s">
        <v>86</v>
      </c>
      <c r="P475" s="85">
        <v>0.1</v>
      </c>
      <c r="Q475" s="127"/>
      <c r="R475" s="127"/>
      <c r="S475" s="127"/>
      <c r="T475" s="22" t="s">
        <v>215</v>
      </c>
      <c r="U475" s="86" t="s">
        <v>1724</v>
      </c>
      <c r="V475" s="9" t="s">
        <v>19</v>
      </c>
      <c r="W475" s="87" t="str">
        <f t="shared" si="3"/>
        <v>Ativo</v>
      </c>
      <c r="X475" s="22"/>
      <c r="Y475" s="88" t="s">
        <v>220</v>
      </c>
      <c r="Z475" s="90"/>
      <c r="AA475" s="90"/>
      <c r="AB475" s="90"/>
      <c r="AC475" s="90"/>
      <c r="AD475" s="90"/>
      <c r="AE475" s="90"/>
      <c r="AF475" s="90">
        <v>0.0</v>
      </c>
      <c r="AG475" s="90">
        <v>0.0</v>
      </c>
      <c r="AH475" s="90">
        <v>0.0</v>
      </c>
      <c r="AI475" s="90">
        <v>0.0</v>
      </c>
      <c r="AJ475" s="90">
        <v>0.0</v>
      </c>
      <c r="AK475" s="90">
        <v>0.0</v>
      </c>
      <c r="AL475" s="90">
        <v>0.0</v>
      </c>
      <c r="AM475" s="90">
        <v>0.0</v>
      </c>
      <c r="AN475" s="90">
        <v>0.0</v>
      </c>
      <c r="AO475" s="90">
        <v>0.0</v>
      </c>
      <c r="AP475" s="90">
        <v>0.0</v>
      </c>
      <c r="AQ475" s="89">
        <v>0.0</v>
      </c>
      <c r="AR475" s="89">
        <v>0.0</v>
      </c>
    </row>
    <row r="476" ht="15.75" customHeight="1">
      <c r="A476" s="57" t="s">
        <v>37</v>
      </c>
      <c r="B476" s="80" t="s">
        <v>1725</v>
      </c>
      <c r="C476" s="20" t="s">
        <v>1726</v>
      </c>
      <c r="D476" s="81" t="s">
        <v>18</v>
      </c>
      <c r="E476" s="22" t="s">
        <v>62</v>
      </c>
      <c r="F476" s="81" t="s">
        <v>74</v>
      </c>
      <c r="G476" s="81" t="str">
        <f t="shared" si="1"/>
        <v>Augusto</v>
      </c>
      <c r="H476" s="82" t="s">
        <v>214</v>
      </c>
      <c r="I476" s="82" t="s">
        <v>24</v>
      </c>
      <c r="J476" s="81" t="str">
        <f t="shared" si="2"/>
        <v>Não</v>
      </c>
      <c r="K476" s="83">
        <v>45075.0</v>
      </c>
      <c r="L476" s="22"/>
      <c r="M476" s="22" t="s">
        <v>59</v>
      </c>
      <c r="N476" s="84">
        <v>0.025</v>
      </c>
      <c r="O476" s="81" t="s">
        <v>142</v>
      </c>
      <c r="P476" s="85">
        <v>0.2</v>
      </c>
      <c r="Q476" s="127"/>
      <c r="R476" s="127"/>
      <c r="S476" s="127"/>
      <c r="T476" s="22" t="s">
        <v>215</v>
      </c>
      <c r="U476" s="86" t="s">
        <v>1727</v>
      </c>
      <c r="V476" s="9" t="s">
        <v>269</v>
      </c>
      <c r="W476" s="87" t="str">
        <f t="shared" si="3"/>
        <v>Ativo</v>
      </c>
      <c r="X476" s="22"/>
      <c r="Y476" s="88" t="s">
        <v>144</v>
      </c>
      <c r="Z476" s="90"/>
      <c r="AA476" s="90"/>
      <c r="AB476" s="90"/>
      <c r="AC476" s="90"/>
      <c r="AD476" s="90"/>
      <c r="AE476" s="90"/>
      <c r="AF476" s="90">
        <v>0.0</v>
      </c>
      <c r="AG476" s="90">
        <v>0.0</v>
      </c>
      <c r="AH476" s="90">
        <v>49931.15</v>
      </c>
      <c r="AI476" s="90">
        <v>51939.1</v>
      </c>
      <c r="AJ476" s="90">
        <v>57669.29</v>
      </c>
      <c r="AK476" s="90">
        <v>66902.6</v>
      </c>
      <c r="AL476" s="90">
        <v>66641.42</v>
      </c>
      <c r="AM476" s="90">
        <v>68617.76</v>
      </c>
      <c r="AN476" s="90">
        <v>73801.62</v>
      </c>
      <c r="AO476" s="90">
        <v>82681.06</v>
      </c>
      <c r="AP476" s="90">
        <v>81896.27</v>
      </c>
      <c r="AQ476" s="89">
        <v>83029.07</v>
      </c>
      <c r="AR476" s="89">
        <v>89381.9</v>
      </c>
    </row>
    <row r="477" ht="15.75" customHeight="1">
      <c r="A477" s="57" t="s">
        <v>37</v>
      </c>
      <c r="B477" s="80" t="s">
        <v>1728</v>
      </c>
      <c r="C477" s="20" t="s">
        <v>1729</v>
      </c>
      <c r="D477" s="81" t="s">
        <v>18</v>
      </c>
      <c r="E477" s="22" t="s">
        <v>19</v>
      </c>
      <c r="F477" s="81" t="s">
        <v>42</v>
      </c>
      <c r="G477" s="81" t="str">
        <f t="shared" si="1"/>
        <v>Breno</v>
      </c>
      <c r="H477" s="82" t="s">
        <v>214</v>
      </c>
      <c r="I477" s="82" t="s">
        <v>24</v>
      </c>
      <c r="J477" s="81" t="str">
        <f t="shared" si="2"/>
        <v>Não</v>
      </c>
      <c r="K477" s="83">
        <v>45028.0</v>
      </c>
      <c r="L477" s="22"/>
      <c r="M477" s="22" t="s">
        <v>50</v>
      </c>
      <c r="N477" s="84">
        <v>0.012</v>
      </c>
      <c r="O477" s="81" t="s">
        <v>24</v>
      </c>
      <c r="P477" s="85">
        <v>0.0</v>
      </c>
      <c r="Q477" s="127"/>
      <c r="R477" s="127"/>
      <c r="S477" s="127"/>
      <c r="T477" s="22" t="s">
        <v>215</v>
      </c>
      <c r="U477" s="86" t="s">
        <v>1730</v>
      </c>
      <c r="V477" s="9" t="s">
        <v>19</v>
      </c>
      <c r="W477" s="87" t="str">
        <f t="shared" si="3"/>
        <v>Ativo</v>
      </c>
      <c r="X477" s="22"/>
      <c r="Y477" s="88" t="s">
        <v>220</v>
      </c>
      <c r="Z477" s="90"/>
      <c r="AA477" s="90"/>
      <c r="AB477" s="90"/>
      <c r="AC477" s="90"/>
      <c r="AD477" s="90"/>
      <c r="AE477" s="90"/>
      <c r="AF477" s="90"/>
      <c r="AG477" s="90">
        <v>392253.97</v>
      </c>
      <c r="AH477" s="90">
        <v>396340.75</v>
      </c>
      <c r="AI477" s="90">
        <v>400226.43</v>
      </c>
      <c r="AJ477" s="90">
        <v>403716.37</v>
      </c>
      <c r="AK477" s="90">
        <v>407861.72</v>
      </c>
      <c r="AL477" s="90">
        <v>461695.5</v>
      </c>
      <c r="AM477" s="90">
        <v>566451.91</v>
      </c>
      <c r="AN477" s="90">
        <v>570890.03</v>
      </c>
      <c r="AO477" s="90">
        <v>575596.87</v>
      </c>
      <c r="AP477" s="90">
        <v>578456.36</v>
      </c>
      <c r="AQ477" s="89">
        <v>583073.2</v>
      </c>
      <c r="AR477" s="89">
        <v>586787.5</v>
      </c>
    </row>
    <row r="478" ht="15.75" customHeight="1">
      <c r="A478" s="6" t="s">
        <v>37</v>
      </c>
      <c r="B478" s="91" t="s">
        <v>1731</v>
      </c>
      <c r="C478" s="92" t="s">
        <v>1732</v>
      </c>
      <c r="D478" s="9" t="s">
        <v>18</v>
      </c>
      <c r="E478" s="86" t="s">
        <v>29</v>
      </c>
      <c r="F478" s="9" t="s">
        <v>234</v>
      </c>
      <c r="G478" s="81" t="str">
        <f t="shared" si="1"/>
        <v>Augusto</v>
      </c>
      <c r="H478" s="87" t="s">
        <v>214</v>
      </c>
      <c r="I478" s="87" t="s">
        <v>24</v>
      </c>
      <c r="J478" s="81" t="str">
        <f t="shared" si="2"/>
        <v>Não</v>
      </c>
      <c r="K478" s="93">
        <v>45281.0</v>
      </c>
      <c r="L478" s="22"/>
      <c r="M478" s="218" t="s">
        <v>77</v>
      </c>
      <c r="N478" s="111">
        <v>0.0</v>
      </c>
      <c r="O478" s="112" t="s">
        <v>24</v>
      </c>
      <c r="P478" s="113">
        <v>0.0</v>
      </c>
      <c r="Q478" s="127"/>
      <c r="R478" s="127"/>
      <c r="S478" s="127"/>
      <c r="T478" s="86" t="s">
        <v>215</v>
      </c>
      <c r="U478" s="86" t="s">
        <v>1733</v>
      </c>
      <c r="V478" s="9" t="s">
        <v>29</v>
      </c>
      <c r="W478" s="87" t="str">
        <f t="shared" si="3"/>
        <v>Ativo</v>
      </c>
      <c r="X478" s="22"/>
      <c r="Y478" s="88" t="s">
        <v>220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>
        <v>85000.0</v>
      </c>
      <c r="AP478" s="90">
        <v>87237.52</v>
      </c>
      <c r="AQ478" s="89">
        <v>99231.47</v>
      </c>
      <c r="AR478" s="89">
        <v>102513.19</v>
      </c>
    </row>
    <row r="479" ht="15.75" customHeight="1">
      <c r="A479" s="57" t="s">
        <v>37</v>
      </c>
      <c r="B479" s="80" t="s">
        <v>1734</v>
      </c>
      <c r="C479" s="20" t="s">
        <v>1735</v>
      </c>
      <c r="D479" s="81" t="s">
        <v>18</v>
      </c>
      <c r="E479" s="22" t="s">
        <v>29</v>
      </c>
      <c r="F479" s="81" t="s">
        <v>79</v>
      </c>
      <c r="G479" s="81" t="str">
        <f t="shared" si="1"/>
        <v>Augusto</v>
      </c>
      <c r="H479" s="82" t="s">
        <v>214</v>
      </c>
      <c r="I479" s="82" t="s">
        <v>24</v>
      </c>
      <c r="J479" s="81" t="str">
        <f t="shared" si="2"/>
        <v>Não</v>
      </c>
      <c r="K479" s="83">
        <v>45148.0</v>
      </c>
      <c r="L479" s="22"/>
      <c r="M479" s="22" t="s">
        <v>59</v>
      </c>
      <c r="N479" s="84">
        <v>0.025</v>
      </c>
      <c r="O479" s="81" t="s">
        <v>142</v>
      </c>
      <c r="P479" s="85">
        <v>0.2</v>
      </c>
      <c r="Q479" s="46"/>
      <c r="R479" s="46"/>
      <c r="S479" s="46"/>
      <c r="T479" s="22" t="s">
        <v>215</v>
      </c>
      <c r="U479" s="86" t="s">
        <v>1736</v>
      </c>
      <c r="V479" s="9" t="s">
        <v>29</v>
      </c>
      <c r="W479" s="87" t="str">
        <f t="shared" si="3"/>
        <v>Ativo</v>
      </c>
      <c r="X479" s="22"/>
      <c r="Y479" s="88" t="s">
        <v>220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>
        <v>0.0</v>
      </c>
      <c r="AJ479" s="90">
        <v>0.0</v>
      </c>
      <c r="AK479" s="90">
        <v>318190.88</v>
      </c>
      <c r="AL479" s="90">
        <v>310054.35</v>
      </c>
      <c r="AM479" s="90">
        <v>297092.46</v>
      </c>
      <c r="AN479" s="90">
        <v>318723.48</v>
      </c>
      <c r="AO479" s="90">
        <v>334082.16</v>
      </c>
      <c r="AP479" s="90">
        <v>310728.58</v>
      </c>
      <c r="AQ479" s="89">
        <v>314827.38</v>
      </c>
      <c r="AR479" s="89">
        <v>320036.63</v>
      </c>
    </row>
    <row r="480" ht="15.75" customHeight="1">
      <c r="A480" s="57" t="s">
        <v>37</v>
      </c>
      <c r="B480" s="80" t="s">
        <v>1737</v>
      </c>
      <c r="C480" s="20" t="s">
        <v>1738</v>
      </c>
      <c r="D480" s="81" t="s">
        <v>18</v>
      </c>
      <c r="E480" s="22" t="s">
        <v>29</v>
      </c>
      <c r="F480" s="81" t="s">
        <v>79</v>
      </c>
      <c r="G480" s="81" t="str">
        <f t="shared" si="1"/>
        <v>Bruno</v>
      </c>
      <c r="H480" s="82" t="s">
        <v>214</v>
      </c>
      <c r="I480" s="82" t="s">
        <v>24</v>
      </c>
      <c r="J480" s="81" t="str">
        <f t="shared" si="2"/>
        <v>Não</v>
      </c>
      <c r="K480" s="83">
        <v>44986.0</v>
      </c>
      <c r="L480" s="22"/>
      <c r="M480" s="22" t="s">
        <v>50</v>
      </c>
      <c r="N480" s="84">
        <v>0.012</v>
      </c>
      <c r="O480" s="81" t="s">
        <v>24</v>
      </c>
      <c r="P480" s="85">
        <v>0.0</v>
      </c>
      <c r="Q480" s="46"/>
      <c r="R480" s="46"/>
      <c r="S480" s="46"/>
      <c r="T480" s="22" t="s">
        <v>215</v>
      </c>
      <c r="U480" s="86" t="s">
        <v>1736</v>
      </c>
      <c r="V480" s="9" t="s">
        <v>29</v>
      </c>
      <c r="W480" s="87" t="str">
        <f t="shared" si="3"/>
        <v>Ativo</v>
      </c>
      <c r="X480" s="22"/>
      <c r="Y480" s="88" t="s">
        <v>220</v>
      </c>
      <c r="Z480" s="90"/>
      <c r="AA480" s="90"/>
      <c r="AB480" s="90"/>
      <c r="AC480" s="90"/>
      <c r="AD480" s="90"/>
      <c r="AE480" s="90">
        <v>0.0</v>
      </c>
      <c r="AF480" s="90">
        <v>1309680.34</v>
      </c>
      <c r="AG480" s="90">
        <v>1304279.67</v>
      </c>
      <c r="AH480" s="90">
        <v>1297521.3</v>
      </c>
      <c r="AI480" s="90">
        <v>1306782.92</v>
      </c>
      <c r="AJ480" s="90">
        <v>1317426.15</v>
      </c>
      <c r="AK480" s="90">
        <v>1278216.11</v>
      </c>
      <c r="AL480" s="90">
        <v>1271481.07</v>
      </c>
      <c r="AM480" s="90">
        <v>1265269.88</v>
      </c>
      <c r="AN480" s="90">
        <v>1268143.87</v>
      </c>
      <c r="AO480" s="90">
        <v>1279049.41</v>
      </c>
      <c r="AP480" s="90">
        <v>1280757.5</v>
      </c>
      <c r="AQ480" s="89">
        <v>1285143.8</v>
      </c>
      <c r="AR480" s="89">
        <v>1289543.74</v>
      </c>
    </row>
    <row r="481" ht="15.75" customHeight="1">
      <c r="A481" s="57" t="s">
        <v>37</v>
      </c>
      <c r="B481" s="97" t="s">
        <v>1739</v>
      </c>
      <c r="C481" s="20" t="s">
        <v>1740</v>
      </c>
      <c r="D481" s="81" t="s">
        <v>18</v>
      </c>
      <c r="E481" s="22" t="s">
        <v>19</v>
      </c>
      <c r="F481" s="81" t="s">
        <v>52</v>
      </c>
      <c r="G481" s="81" t="str">
        <f t="shared" si="1"/>
        <v>Bruno</v>
      </c>
      <c r="H481" s="82" t="s">
        <v>214</v>
      </c>
      <c r="I481" s="82" t="s">
        <v>24</v>
      </c>
      <c r="J481" s="81" t="str">
        <f t="shared" si="2"/>
        <v>Não</v>
      </c>
      <c r="K481" s="83">
        <v>45058.0</v>
      </c>
      <c r="L481" s="22"/>
      <c r="M481" s="22" t="s">
        <v>50</v>
      </c>
      <c r="N481" s="84">
        <v>0.008</v>
      </c>
      <c r="O481" s="81" t="s">
        <v>24</v>
      </c>
      <c r="P481" s="85">
        <v>0.0</v>
      </c>
      <c r="Q481" s="127"/>
      <c r="R481" s="127"/>
      <c r="S481" s="127"/>
      <c r="T481" s="22" t="s">
        <v>296</v>
      </c>
      <c r="U481" s="86" t="s">
        <v>1741</v>
      </c>
      <c r="V481" s="9" t="s">
        <v>19</v>
      </c>
      <c r="W481" s="87" t="str">
        <f t="shared" si="3"/>
        <v>Ativo</v>
      </c>
      <c r="X481" s="22"/>
      <c r="Y481" s="88" t="s">
        <v>220</v>
      </c>
      <c r="Z481" s="90"/>
      <c r="AA481" s="90"/>
      <c r="AB481" s="90"/>
      <c r="AC481" s="90"/>
      <c r="AD481" s="90"/>
      <c r="AE481" s="90"/>
      <c r="AF481" s="90"/>
      <c r="AG481" s="90">
        <v>0.0</v>
      </c>
      <c r="AH481" s="90">
        <v>917050.58</v>
      </c>
      <c r="AI481" s="90">
        <v>921849.32</v>
      </c>
      <c r="AJ481" s="90">
        <v>925915.22</v>
      </c>
      <c r="AK481" s="90">
        <v>932372.26</v>
      </c>
      <c r="AL481" s="90">
        <v>938332.24</v>
      </c>
      <c r="AM481" s="90">
        <v>946137.88</v>
      </c>
      <c r="AN481" s="90">
        <v>951998.3</v>
      </c>
      <c r="AO481" s="90">
        <v>959427.1</v>
      </c>
      <c r="AP481" s="90">
        <v>966990.1</v>
      </c>
      <c r="AQ481" s="89">
        <v>973392.74</v>
      </c>
      <c r="AR481" s="89">
        <v>977995.99</v>
      </c>
    </row>
    <row r="482" ht="15.75" customHeight="1">
      <c r="A482" s="57" t="s">
        <v>37</v>
      </c>
      <c r="B482" s="80" t="s">
        <v>1742</v>
      </c>
      <c r="C482" s="20" t="s">
        <v>1743</v>
      </c>
      <c r="D482" s="81" t="s">
        <v>18</v>
      </c>
      <c r="E482" s="22" t="s">
        <v>19</v>
      </c>
      <c r="F482" s="81" t="s">
        <v>20</v>
      </c>
      <c r="G482" s="81" t="str">
        <f t="shared" si="1"/>
        <v>Augusto</v>
      </c>
      <c r="H482" s="82" t="s">
        <v>214</v>
      </c>
      <c r="I482" s="82" t="s">
        <v>24</v>
      </c>
      <c r="J482" s="81" t="str">
        <f t="shared" si="2"/>
        <v>Sim</v>
      </c>
      <c r="K482" s="83">
        <v>44973.0</v>
      </c>
      <c r="L482" s="22"/>
      <c r="M482" s="22" t="s">
        <v>50</v>
      </c>
      <c r="N482" s="84">
        <v>0.01</v>
      </c>
      <c r="O482" s="81" t="s">
        <v>24</v>
      </c>
      <c r="P482" s="85">
        <v>0.0</v>
      </c>
      <c r="Q482" s="96" t="s">
        <v>1744</v>
      </c>
      <c r="R482" s="46"/>
      <c r="S482" s="46"/>
      <c r="T482" s="22" t="s">
        <v>215</v>
      </c>
      <c r="U482" s="86" t="s">
        <v>1745</v>
      </c>
      <c r="V482" s="9" t="s">
        <v>19</v>
      </c>
      <c r="W482" s="87" t="str">
        <f t="shared" si="3"/>
        <v>Ativo</v>
      </c>
      <c r="X482" s="22"/>
      <c r="Y482" s="88" t="s">
        <v>220</v>
      </c>
      <c r="Z482" s="90"/>
      <c r="AA482" s="90"/>
      <c r="AB482" s="90"/>
      <c r="AC482" s="90"/>
      <c r="AD482" s="90"/>
      <c r="AE482" s="90">
        <v>134565.58</v>
      </c>
      <c r="AF482" s="90">
        <v>131030.57</v>
      </c>
      <c r="AG482" s="90">
        <v>131907.25</v>
      </c>
      <c r="AH482" s="90">
        <v>119165.24</v>
      </c>
      <c r="AI482" s="90">
        <v>121226.11</v>
      </c>
      <c r="AJ482" s="90">
        <v>117331.38</v>
      </c>
      <c r="AK482" s="90">
        <v>118898.37</v>
      </c>
      <c r="AL482" s="90">
        <v>119904.59</v>
      </c>
      <c r="AM482" s="90">
        <v>80094.84</v>
      </c>
      <c r="AN482" s="90">
        <v>82181.14</v>
      </c>
      <c r="AO482" s="90">
        <v>100558.79</v>
      </c>
      <c r="AP482" s="90">
        <v>91388.44</v>
      </c>
      <c r="AQ482" s="89">
        <v>87542.72</v>
      </c>
      <c r="AR482" s="89">
        <v>83186.65</v>
      </c>
    </row>
    <row r="483" ht="15.75" customHeight="1">
      <c r="A483" s="6" t="s">
        <v>37</v>
      </c>
      <c r="B483" s="15" t="s">
        <v>1746</v>
      </c>
      <c r="C483" s="208" t="s">
        <v>1747</v>
      </c>
      <c r="D483" s="9" t="s">
        <v>884</v>
      </c>
      <c r="E483" s="86" t="s">
        <v>19</v>
      </c>
      <c r="F483" s="9" t="s">
        <v>114</v>
      </c>
      <c r="G483" s="81" t="str">
        <f t="shared" si="1"/>
        <v>Breno</v>
      </c>
      <c r="H483" s="87" t="s">
        <v>214</v>
      </c>
      <c r="I483" s="87" t="s">
        <v>24</v>
      </c>
      <c r="J483" s="81" t="str">
        <f t="shared" si="2"/>
        <v>Não</v>
      </c>
      <c r="K483" s="93">
        <v>45337.0</v>
      </c>
      <c r="L483" s="22"/>
      <c r="M483" s="86" t="s">
        <v>50</v>
      </c>
      <c r="N483" s="94">
        <v>0.012</v>
      </c>
      <c r="O483" s="9" t="s">
        <v>24</v>
      </c>
      <c r="P483" s="95">
        <v>0.0</v>
      </c>
      <c r="Q483" s="96"/>
      <c r="R483" s="46"/>
      <c r="S483" s="46"/>
      <c r="T483" s="86" t="s">
        <v>296</v>
      </c>
      <c r="U483" s="5" t="s">
        <v>1748</v>
      </c>
      <c r="V483" s="9" t="s">
        <v>19</v>
      </c>
      <c r="W483" s="87" t="str">
        <f t="shared" si="3"/>
        <v>Ativo</v>
      </c>
      <c r="X483" s="86"/>
      <c r="Y483" s="88" t="s">
        <v>220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  <c r="AQ483" s="89">
        <v>0.0</v>
      </c>
      <c r="AR483" s="89">
        <v>663216.71</v>
      </c>
    </row>
    <row r="484" ht="15.75" customHeight="1">
      <c r="A484" s="57" t="s">
        <v>37</v>
      </c>
      <c r="B484" s="91" t="s">
        <v>1749</v>
      </c>
      <c r="C484" s="20" t="s">
        <v>1750</v>
      </c>
      <c r="D484" s="81" t="s">
        <v>18</v>
      </c>
      <c r="E484" s="22" t="s">
        <v>62</v>
      </c>
      <c r="F484" s="81" t="s">
        <v>63</v>
      </c>
      <c r="G484" s="81" t="str">
        <f t="shared" si="1"/>
        <v>Breno</v>
      </c>
      <c r="H484" s="87" t="s">
        <v>214</v>
      </c>
      <c r="I484" s="82" t="s">
        <v>24</v>
      </c>
      <c r="J484" s="81" t="str">
        <f t="shared" si="2"/>
        <v>Não</v>
      </c>
      <c r="K484" s="83">
        <v>45163.0</v>
      </c>
      <c r="L484" s="98"/>
      <c r="M484" s="86" t="s">
        <v>85</v>
      </c>
      <c r="N484" s="94">
        <v>0.012</v>
      </c>
      <c r="O484" s="81" t="s">
        <v>86</v>
      </c>
      <c r="P484" s="85">
        <v>0.1</v>
      </c>
      <c r="Q484" s="184"/>
      <c r="R484" s="127"/>
      <c r="S484" s="96" t="s">
        <v>1751</v>
      </c>
      <c r="T484" s="22" t="s">
        <v>215</v>
      </c>
      <c r="U484" s="86" t="s">
        <v>1752</v>
      </c>
      <c r="V484" s="9" t="s">
        <v>269</v>
      </c>
      <c r="W484" s="87" t="str">
        <f t="shared" si="3"/>
        <v>Ativo</v>
      </c>
      <c r="X484" s="22"/>
      <c r="Y484" s="88" t="s">
        <v>144</v>
      </c>
      <c r="Z484" s="90"/>
      <c r="AA484" s="90"/>
      <c r="AB484" s="90"/>
      <c r="AC484" s="90"/>
      <c r="AD484" s="90"/>
      <c r="AE484" s="90"/>
      <c r="AF484" s="90"/>
      <c r="AG484" s="90">
        <v>0.0</v>
      </c>
      <c r="AH484" s="90">
        <v>0.0</v>
      </c>
      <c r="AI484" s="90">
        <v>0.0</v>
      </c>
      <c r="AJ484" s="90">
        <v>0.0</v>
      </c>
      <c r="AK484" s="90">
        <v>0.0</v>
      </c>
      <c r="AL484" s="90">
        <v>0.0</v>
      </c>
      <c r="AM484" s="90">
        <v>0.0</v>
      </c>
      <c r="AN484" s="90">
        <v>0.0</v>
      </c>
      <c r="AO484" s="90">
        <v>495723.2</v>
      </c>
      <c r="AP484" s="90">
        <v>489036.95</v>
      </c>
      <c r="AQ484" s="89">
        <v>492682.44</v>
      </c>
      <c r="AR484" s="89">
        <v>492167.63</v>
      </c>
    </row>
    <row r="485" ht="15.75" customHeight="1">
      <c r="A485" s="57" t="s">
        <v>37</v>
      </c>
      <c r="B485" s="80" t="s">
        <v>1753</v>
      </c>
      <c r="C485" s="20" t="s">
        <v>1754</v>
      </c>
      <c r="D485" s="81" t="s">
        <v>18</v>
      </c>
      <c r="E485" s="22" t="s">
        <v>62</v>
      </c>
      <c r="F485" s="81" t="s">
        <v>63</v>
      </c>
      <c r="G485" s="81" t="str">
        <f t="shared" si="1"/>
        <v>Augusto</v>
      </c>
      <c r="H485" s="82" t="s">
        <v>214</v>
      </c>
      <c r="I485" s="82" t="s">
        <v>24</v>
      </c>
      <c r="J485" s="81" t="str">
        <f t="shared" si="2"/>
        <v>Não</v>
      </c>
      <c r="K485" s="83">
        <v>45021.0</v>
      </c>
      <c r="L485" s="22"/>
      <c r="M485" s="22" t="s">
        <v>85</v>
      </c>
      <c r="N485" s="84">
        <v>0.012</v>
      </c>
      <c r="O485" s="81" t="s">
        <v>24</v>
      </c>
      <c r="P485" s="85">
        <v>0.0</v>
      </c>
      <c r="Q485" s="127"/>
      <c r="R485" s="127"/>
      <c r="S485" s="127"/>
      <c r="T485" s="22" t="s">
        <v>215</v>
      </c>
      <c r="U485" s="86" t="s">
        <v>1755</v>
      </c>
      <c r="V485" s="9" t="s">
        <v>269</v>
      </c>
      <c r="W485" s="87" t="str">
        <f t="shared" si="3"/>
        <v>Ativo</v>
      </c>
      <c r="X485" s="22"/>
      <c r="Y485" s="88" t="s">
        <v>144</v>
      </c>
      <c r="Z485" s="90"/>
      <c r="AA485" s="90"/>
      <c r="AB485" s="90"/>
      <c r="AC485" s="90"/>
      <c r="AD485" s="90"/>
      <c r="AE485" s="90"/>
      <c r="AF485" s="90">
        <v>0.0</v>
      </c>
      <c r="AG485" s="90">
        <v>177876.97</v>
      </c>
      <c r="AH485" s="90">
        <v>179377.58</v>
      </c>
      <c r="AI485" s="90">
        <v>181097.77</v>
      </c>
      <c r="AJ485" s="90">
        <v>131177.81</v>
      </c>
      <c r="AK485" s="90">
        <v>132234.7</v>
      </c>
      <c r="AL485" s="90">
        <v>132752.76</v>
      </c>
      <c r="AM485" s="90">
        <v>132974.39</v>
      </c>
      <c r="AN485" s="90">
        <v>135260.13</v>
      </c>
      <c r="AO485" s="90">
        <v>137192.65</v>
      </c>
      <c r="AP485" s="90">
        <v>135840.05</v>
      </c>
      <c r="AQ485" s="89">
        <v>136829.17</v>
      </c>
      <c r="AR485" s="89">
        <v>137673.4</v>
      </c>
    </row>
    <row r="486" ht="15.75" customHeight="1">
      <c r="A486" s="57" t="s">
        <v>37</v>
      </c>
      <c r="B486" s="80" t="s">
        <v>1753</v>
      </c>
      <c r="C486" s="20" t="s">
        <v>1756</v>
      </c>
      <c r="D486" s="81" t="s">
        <v>18</v>
      </c>
      <c r="E486" s="22" t="s">
        <v>62</v>
      </c>
      <c r="F486" s="81" t="s">
        <v>63</v>
      </c>
      <c r="G486" s="81" t="str">
        <f t="shared" si="1"/>
        <v>Augusto</v>
      </c>
      <c r="H486" s="82" t="s">
        <v>214</v>
      </c>
      <c r="I486" s="82" t="s">
        <v>24</v>
      </c>
      <c r="J486" s="81" t="str">
        <f t="shared" si="2"/>
        <v>Não</v>
      </c>
      <c r="K486" s="83">
        <v>45127.0</v>
      </c>
      <c r="L486" s="98"/>
      <c r="M486" s="22" t="s">
        <v>59</v>
      </c>
      <c r="N486" s="84">
        <v>0.025</v>
      </c>
      <c r="O486" s="81" t="s">
        <v>142</v>
      </c>
      <c r="P486" s="85">
        <v>0.2</v>
      </c>
      <c r="Q486" s="127"/>
      <c r="R486" s="127"/>
      <c r="S486" s="127"/>
      <c r="T486" s="22" t="s">
        <v>215</v>
      </c>
      <c r="U486" s="86" t="s">
        <v>1755</v>
      </c>
      <c r="V486" s="9" t="s">
        <v>269</v>
      </c>
      <c r="W486" s="87" t="str">
        <f t="shared" si="3"/>
        <v>Ativo</v>
      </c>
      <c r="X486" s="22"/>
      <c r="Y486" s="88" t="s">
        <v>144</v>
      </c>
      <c r="Z486" s="90"/>
      <c r="AA486" s="90"/>
      <c r="AB486" s="90"/>
      <c r="AC486" s="90"/>
      <c r="AD486" s="90"/>
      <c r="AE486" s="90"/>
      <c r="AF486" s="90"/>
      <c r="AG486" s="90"/>
      <c r="AH486" s="90"/>
      <c r="AI486" s="90">
        <v>0.0</v>
      </c>
      <c r="AJ486" s="90">
        <v>50378.93</v>
      </c>
      <c r="AK486" s="90">
        <v>50509.51</v>
      </c>
      <c r="AL486" s="90">
        <v>49400.81</v>
      </c>
      <c r="AM486" s="90">
        <v>47181.15</v>
      </c>
      <c r="AN486" s="90">
        <v>50692.58</v>
      </c>
      <c r="AO486" s="90">
        <v>53112.44</v>
      </c>
      <c r="AP486" s="90">
        <v>49430.06</v>
      </c>
      <c r="AQ486" s="89">
        <v>50112.37</v>
      </c>
      <c r="AR486" s="89">
        <v>50930.79</v>
      </c>
    </row>
    <row r="487" ht="15.75" customHeight="1">
      <c r="A487" s="57" t="s">
        <v>37</v>
      </c>
      <c r="B487" s="97" t="s">
        <v>1757</v>
      </c>
      <c r="C487" s="20" t="s">
        <v>1758</v>
      </c>
      <c r="D487" s="81" t="s">
        <v>18</v>
      </c>
      <c r="E487" s="22" t="s">
        <v>19</v>
      </c>
      <c r="F487" s="81" t="s">
        <v>20</v>
      </c>
      <c r="G487" s="81" t="str">
        <f t="shared" si="1"/>
        <v>Bruno</v>
      </c>
      <c r="H487" s="87" t="s">
        <v>214</v>
      </c>
      <c r="I487" s="82" t="s">
        <v>24</v>
      </c>
      <c r="J487" s="81" t="str">
        <f t="shared" si="2"/>
        <v>Sim</v>
      </c>
      <c r="K487" s="83">
        <v>45022.0</v>
      </c>
      <c r="L487" s="22"/>
      <c r="M487" s="86" t="s">
        <v>230</v>
      </c>
      <c r="N487" s="84">
        <v>0.012</v>
      </c>
      <c r="O487" s="9" t="s">
        <v>86</v>
      </c>
      <c r="P487" s="95">
        <v>0.1</v>
      </c>
      <c r="Q487" s="96" t="s">
        <v>1759</v>
      </c>
      <c r="R487" s="46"/>
      <c r="S487" s="219" t="s">
        <v>1760</v>
      </c>
      <c r="T487" s="22" t="s">
        <v>215</v>
      </c>
      <c r="U487" s="86" t="s">
        <v>1761</v>
      </c>
      <c r="V487" s="9" t="s">
        <v>19</v>
      </c>
      <c r="W487" s="87" t="str">
        <f t="shared" si="3"/>
        <v>Ativo</v>
      </c>
      <c r="X487" s="22"/>
      <c r="Y487" s="88" t="s">
        <v>220</v>
      </c>
      <c r="Z487" s="90"/>
      <c r="AA487" s="90"/>
      <c r="AB487" s="90"/>
      <c r="AC487" s="90"/>
      <c r="AD487" s="90"/>
      <c r="AE487" s="90"/>
      <c r="AF487" s="90">
        <v>601591.75</v>
      </c>
      <c r="AG487" s="90">
        <v>717386.93</v>
      </c>
      <c r="AH487" s="90">
        <v>1048743.06</v>
      </c>
      <c r="AI487" s="90">
        <v>1063288.17</v>
      </c>
      <c r="AJ487" s="90">
        <v>1073945.36</v>
      </c>
      <c r="AK487" s="90">
        <v>1083419.33</v>
      </c>
      <c r="AL487" s="90">
        <v>1082641.95</v>
      </c>
      <c r="AM487" s="90">
        <v>1087386.42</v>
      </c>
      <c r="AN487" s="90">
        <v>1097502.53</v>
      </c>
      <c r="AO487" s="90">
        <v>1194938.98</v>
      </c>
      <c r="AP487" s="90">
        <v>1223884.13</v>
      </c>
      <c r="AQ487" s="89">
        <v>1236519.35</v>
      </c>
      <c r="AR487" s="89">
        <v>1242953.36</v>
      </c>
    </row>
    <row r="488" ht="15.75" customHeight="1">
      <c r="A488" s="57" t="s">
        <v>37</v>
      </c>
      <c r="B488" s="80" t="s">
        <v>1762</v>
      </c>
      <c r="C488" s="20" t="s">
        <v>1763</v>
      </c>
      <c r="D488" s="81" t="s">
        <v>18</v>
      </c>
      <c r="E488" s="22" t="s">
        <v>29</v>
      </c>
      <c r="F488" s="81" t="s">
        <v>919</v>
      </c>
      <c r="G488" s="81" t="str">
        <f t="shared" si="1"/>
        <v>Augusto</v>
      </c>
      <c r="H488" s="82" t="s">
        <v>214</v>
      </c>
      <c r="I488" s="82" t="s">
        <v>24</v>
      </c>
      <c r="J488" s="81" t="str">
        <f t="shared" si="2"/>
        <v>Não</v>
      </c>
      <c r="K488" s="83">
        <v>45013.0</v>
      </c>
      <c r="L488" s="22"/>
      <c r="M488" s="22" t="s">
        <v>85</v>
      </c>
      <c r="N488" s="84">
        <v>0.012</v>
      </c>
      <c r="O488" s="81" t="s">
        <v>24</v>
      </c>
      <c r="P488" s="85">
        <v>0.0</v>
      </c>
      <c r="Q488" s="127"/>
      <c r="R488" s="127"/>
      <c r="S488" s="127"/>
      <c r="T488" s="22" t="s">
        <v>215</v>
      </c>
      <c r="U488" s="86" t="s">
        <v>1764</v>
      </c>
      <c r="V488" s="9" t="s">
        <v>29</v>
      </c>
      <c r="W488" s="87" t="str">
        <f t="shared" si="3"/>
        <v>Ativo</v>
      </c>
      <c r="X488" s="22"/>
      <c r="Y488" s="88" t="s">
        <v>220</v>
      </c>
      <c r="Z488" s="90"/>
      <c r="AA488" s="90"/>
      <c r="AB488" s="90"/>
      <c r="AC488" s="90"/>
      <c r="AD488" s="90"/>
      <c r="AE488" s="90"/>
      <c r="AF488" s="90">
        <v>155704.76</v>
      </c>
      <c r="AG488" s="90">
        <v>156998.83</v>
      </c>
      <c r="AH488" s="90">
        <v>158275.19</v>
      </c>
      <c r="AI488" s="90">
        <v>139442.52</v>
      </c>
      <c r="AJ488" s="90">
        <v>120267.44</v>
      </c>
      <c r="AK488" s="90">
        <v>120707.61</v>
      </c>
      <c r="AL488" s="90">
        <v>100215.5</v>
      </c>
      <c r="AM488" s="90">
        <v>100240.88</v>
      </c>
      <c r="AN488" s="90">
        <v>81936.87</v>
      </c>
      <c r="AO488" s="90">
        <v>108427.76</v>
      </c>
      <c r="AP488" s="90">
        <v>97226.03</v>
      </c>
      <c r="AQ488" s="89">
        <v>97848.96</v>
      </c>
      <c r="AR488" s="89">
        <v>77652.46</v>
      </c>
    </row>
    <row r="489" ht="15.75" customHeight="1">
      <c r="A489" s="57" t="s">
        <v>37</v>
      </c>
      <c r="B489" s="80" t="s">
        <v>1765</v>
      </c>
      <c r="C489" s="20" t="s">
        <v>1766</v>
      </c>
      <c r="D489" s="81" t="s">
        <v>18</v>
      </c>
      <c r="E489" s="22" t="s">
        <v>19</v>
      </c>
      <c r="F489" s="81" t="s">
        <v>42</v>
      </c>
      <c r="G489" s="81" t="str">
        <f t="shared" si="1"/>
        <v>Augusto</v>
      </c>
      <c r="H489" s="87" t="s">
        <v>239</v>
      </c>
      <c r="I489" s="87" t="s">
        <v>272</v>
      </c>
      <c r="J489" s="81" t="str">
        <f t="shared" si="2"/>
        <v>Sim</v>
      </c>
      <c r="K489" s="83">
        <v>44943.0</v>
      </c>
      <c r="L489" s="22"/>
      <c r="M489" s="22" t="s">
        <v>50</v>
      </c>
      <c r="N489" s="84">
        <v>0.012</v>
      </c>
      <c r="O489" s="81" t="s">
        <v>24</v>
      </c>
      <c r="P489" s="85">
        <v>0.0</v>
      </c>
      <c r="Q489" s="46" t="s">
        <v>1767</v>
      </c>
      <c r="R489" s="46" t="s">
        <v>1768</v>
      </c>
      <c r="S489" s="127"/>
      <c r="T489" s="22" t="s">
        <v>215</v>
      </c>
      <c r="U489" s="86" t="s">
        <v>1769</v>
      </c>
      <c r="V489" s="9" t="s">
        <v>19</v>
      </c>
      <c r="W489" s="87" t="str">
        <f t="shared" si="3"/>
        <v>Ativo</v>
      </c>
      <c r="X489" s="22"/>
      <c r="Y489" s="88" t="s">
        <v>220</v>
      </c>
      <c r="Z489" s="90"/>
      <c r="AA489" s="90"/>
      <c r="AB489" s="90"/>
      <c r="AC489" s="90"/>
      <c r="AD489" s="90">
        <v>501159.49</v>
      </c>
      <c r="AE489" s="90">
        <v>288794.28</v>
      </c>
      <c r="AF489" s="90">
        <v>285585.79</v>
      </c>
      <c r="AG489" s="90">
        <v>242066.06</v>
      </c>
      <c r="AH489" s="90">
        <v>233418.45</v>
      </c>
      <c r="AI489" s="90">
        <v>221274.76</v>
      </c>
      <c r="AJ489" s="90">
        <v>211013.95</v>
      </c>
      <c r="AK489" s="90">
        <v>202631.36</v>
      </c>
      <c r="AL489" s="90">
        <v>199838.3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0.14</v>
      </c>
      <c r="AR489" s="89">
        <v>0.14</v>
      </c>
    </row>
    <row r="490" ht="15.75" customHeight="1">
      <c r="A490" s="57" t="s">
        <v>37</v>
      </c>
      <c r="B490" s="80" t="s">
        <v>1765</v>
      </c>
      <c r="C490" s="20" t="s">
        <v>1770</v>
      </c>
      <c r="D490" s="81" t="s">
        <v>18</v>
      </c>
      <c r="E490" s="22" t="s">
        <v>19</v>
      </c>
      <c r="F490" s="81" t="s">
        <v>42</v>
      </c>
      <c r="G490" s="81" t="str">
        <f t="shared" si="1"/>
        <v>Augusto</v>
      </c>
      <c r="H490" s="87" t="s">
        <v>239</v>
      </c>
      <c r="I490" s="82" t="s">
        <v>272</v>
      </c>
      <c r="J490" s="81" t="str">
        <f t="shared" si="2"/>
        <v>Não</v>
      </c>
      <c r="K490" s="83">
        <v>45163.0</v>
      </c>
      <c r="L490" s="98"/>
      <c r="M490" s="22" t="s">
        <v>77</v>
      </c>
      <c r="N490" s="84">
        <v>0.015</v>
      </c>
      <c r="O490" s="81" t="s">
        <v>86</v>
      </c>
      <c r="P490" s="85">
        <v>0.1</v>
      </c>
      <c r="Q490" s="127"/>
      <c r="R490" s="127"/>
      <c r="S490" s="127"/>
      <c r="T490" s="22" t="s">
        <v>215</v>
      </c>
      <c r="U490" s="86" t="s">
        <v>1769</v>
      </c>
      <c r="V490" s="9" t="s">
        <v>19</v>
      </c>
      <c r="W490" s="87" t="str">
        <f t="shared" si="3"/>
        <v>Inativo</v>
      </c>
      <c r="X490" s="22"/>
      <c r="Y490" s="88" t="s">
        <v>220</v>
      </c>
      <c r="Z490" s="90"/>
      <c r="AA490" s="90"/>
      <c r="AB490" s="90"/>
      <c r="AC490" s="90"/>
      <c r="AD490" s="90">
        <v>0.0</v>
      </c>
      <c r="AE490" s="90">
        <v>0.0</v>
      </c>
      <c r="AF490" s="90">
        <v>0.0</v>
      </c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0.0</v>
      </c>
      <c r="AP490" s="90">
        <v>0.0</v>
      </c>
      <c r="AQ490" s="89">
        <v>0.0</v>
      </c>
      <c r="AR490" s="89">
        <v>0.0</v>
      </c>
    </row>
    <row r="491" ht="15.75" customHeight="1">
      <c r="A491" s="57" t="s">
        <v>37</v>
      </c>
      <c r="B491" s="80" t="s">
        <v>1771</v>
      </c>
      <c r="C491" s="20" t="s">
        <v>1772</v>
      </c>
      <c r="D491" s="81" t="s">
        <v>18</v>
      </c>
      <c r="E491" s="22" t="s">
        <v>62</v>
      </c>
      <c r="F491" s="81" t="s">
        <v>63</v>
      </c>
      <c r="G491" s="81" t="str">
        <f t="shared" si="1"/>
        <v>Bruno</v>
      </c>
      <c r="H491" s="87" t="s">
        <v>214</v>
      </c>
      <c r="I491" s="87" t="s">
        <v>24</v>
      </c>
      <c r="J491" s="81" t="str">
        <f t="shared" si="2"/>
        <v>Não</v>
      </c>
      <c r="K491" s="83">
        <v>45163.0</v>
      </c>
      <c r="L491" s="98"/>
      <c r="M491" s="22" t="s">
        <v>77</v>
      </c>
      <c r="N491" s="84">
        <v>0.015</v>
      </c>
      <c r="O491" s="81" t="s">
        <v>86</v>
      </c>
      <c r="P491" s="85">
        <v>0.1</v>
      </c>
      <c r="Q491" s="122"/>
      <c r="R491" s="127"/>
      <c r="S491" s="96" t="s">
        <v>1773</v>
      </c>
      <c r="T491" s="22" t="s">
        <v>215</v>
      </c>
      <c r="U491" s="86" t="s">
        <v>1774</v>
      </c>
      <c r="V491" s="9" t="s">
        <v>269</v>
      </c>
      <c r="W491" s="87" t="str">
        <f t="shared" si="3"/>
        <v>Ativo</v>
      </c>
      <c r="X491" s="22"/>
      <c r="Y491" s="88" t="s">
        <v>144</v>
      </c>
      <c r="Z491" s="90"/>
      <c r="AA491" s="90"/>
      <c r="AB491" s="90"/>
      <c r="AC491" s="90"/>
      <c r="AD491" s="90"/>
      <c r="AE491" s="90"/>
      <c r="AF491" s="90">
        <v>0.0</v>
      </c>
      <c r="AG491" s="90">
        <v>0.0</v>
      </c>
      <c r="AH491" s="90">
        <v>0.0</v>
      </c>
      <c r="AI491" s="90">
        <v>0.0</v>
      </c>
      <c r="AJ491" s="90">
        <v>0.0</v>
      </c>
      <c r="AK491" s="90">
        <v>0.0</v>
      </c>
      <c r="AL491" s="90">
        <v>0.0</v>
      </c>
      <c r="AM491" s="90">
        <v>0.0</v>
      </c>
      <c r="AN491" s="90">
        <v>0.0</v>
      </c>
      <c r="AO491" s="90">
        <v>708572.32</v>
      </c>
      <c r="AP491" s="90">
        <v>750481.26</v>
      </c>
      <c r="AQ491" s="89">
        <v>759696.99</v>
      </c>
      <c r="AR491" s="89">
        <v>830733.73</v>
      </c>
    </row>
    <row r="492" ht="15.75" customHeight="1">
      <c r="A492" s="57" t="s">
        <v>37</v>
      </c>
      <c r="B492" s="133" t="s">
        <v>1775</v>
      </c>
      <c r="C492" s="20" t="s">
        <v>1776</v>
      </c>
      <c r="D492" s="81" t="s">
        <v>18</v>
      </c>
      <c r="E492" s="22" t="s">
        <v>62</v>
      </c>
      <c r="F492" s="81" t="s">
        <v>63</v>
      </c>
      <c r="G492" s="81" t="str">
        <f t="shared" si="1"/>
        <v>Augusto</v>
      </c>
      <c r="H492" s="82" t="s">
        <v>282</v>
      </c>
      <c r="I492" s="82" t="s">
        <v>272</v>
      </c>
      <c r="J492" s="81" t="str">
        <f t="shared" si="2"/>
        <v>Não</v>
      </c>
      <c r="K492" s="83">
        <v>45035.0</v>
      </c>
      <c r="L492" s="135">
        <v>45274.0</v>
      </c>
      <c r="M492" s="22" t="s">
        <v>50</v>
      </c>
      <c r="N492" s="84">
        <v>0.012</v>
      </c>
      <c r="O492" s="81" t="s">
        <v>24</v>
      </c>
      <c r="P492" s="85">
        <v>0.0</v>
      </c>
      <c r="Q492" s="46"/>
      <c r="R492" s="46"/>
      <c r="S492" s="46"/>
      <c r="T492" s="22" t="s">
        <v>215</v>
      </c>
      <c r="U492" s="86" t="s">
        <v>1774</v>
      </c>
      <c r="V492" s="9" t="s">
        <v>269</v>
      </c>
      <c r="W492" s="87" t="str">
        <f t="shared" si="3"/>
        <v>Encerrado</v>
      </c>
      <c r="X492" s="22"/>
      <c r="Y492" s="88"/>
      <c r="Z492" s="90"/>
      <c r="AA492" s="90"/>
      <c r="AB492" s="90"/>
      <c r="AC492" s="90"/>
      <c r="AD492" s="90"/>
      <c r="AE492" s="90"/>
      <c r="AF492" s="90">
        <v>0.0</v>
      </c>
      <c r="AG492" s="90">
        <v>701658.56</v>
      </c>
      <c r="AH492" s="90">
        <v>709432.98</v>
      </c>
      <c r="AI492" s="90">
        <v>311014.03</v>
      </c>
      <c r="AJ492" s="90">
        <v>312644.16</v>
      </c>
      <c r="AK492" s="90">
        <v>315352.28</v>
      </c>
      <c r="AL492" s="90">
        <v>317999.63</v>
      </c>
      <c r="AM492" s="90">
        <v>0.0</v>
      </c>
      <c r="AN492" s="90">
        <v>0.0</v>
      </c>
      <c r="AO492" s="90">
        <v>0.0</v>
      </c>
      <c r="AP492" s="90">
        <v>0.0</v>
      </c>
      <c r="AQ492" s="89">
        <v>0.0</v>
      </c>
      <c r="AR492" s="89">
        <v>0.0</v>
      </c>
    </row>
    <row r="493" ht="15.75" customHeight="1">
      <c r="A493" s="57" t="s">
        <v>37</v>
      </c>
      <c r="B493" s="37" t="s">
        <v>1777</v>
      </c>
      <c r="C493" s="26" t="s">
        <v>1778</v>
      </c>
      <c r="D493" s="81" t="s">
        <v>67</v>
      </c>
      <c r="E493" s="22" t="s">
        <v>29</v>
      </c>
      <c r="F493" s="81" t="s">
        <v>30</v>
      </c>
      <c r="G493" s="81" t="str">
        <f t="shared" si="1"/>
        <v>Augusto</v>
      </c>
      <c r="H493" s="82" t="s">
        <v>214</v>
      </c>
      <c r="I493" s="82" t="s">
        <v>24</v>
      </c>
      <c r="J493" s="81" t="str">
        <f t="shared" si="2"/>
        <v>Não</v>
      </c>
      <c r="K493" s="83">
        <v>45230.0</v>
      </c>
      <c r="L493" s="22"/>
      <c r="M493" s="22" t="s">
        <v>85</v>
      </c>
      <c r="N493" s="84">
        <v>0.012</v>
      </c>
      <c r="O493" s="81" t="s">
        <v>86</v>
      </c>
      <c r="P493" s="85">
        <v>0.1</v>
      </c>
      <c r="Q493" s="46"/>
      <c r="R493" s="46"/>
      <c r="S493" s="46"/>
      <c r="T493" s="22" t="s">
        <v>215</v>
      </c>
      <c r="U493" s="86" t="s">
        <v>1779</v>
      </c>
      <c r="V493" s="9" t="s">
        <v>29</v>
      </c>
      <c r="W493" s="87" t="str">
        <f t="shared" si="3"/>
        <v>Ativo</v>
      </c>
      <c r="X493" s="22"/>
      <c r="Y493" s="88" t="s">
        <v>220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95859.72</v>
      </c>
      <c r="AO493" s="90">
        <v>129859.35</v>
      </c>
      <c r="AP493" s="90">
        <v>129787.32</v>
      </c>
      <c r="AQ493" s="89">
        <v>130948.12</v>
      </c>
      <c r="AR493" s="89">
        <v>132130.09</v>
      </c>
    </row>
    <row r="494" ht="15.75" customHeight="1">
      <c r="A494" s="57" t="s">
        <v>37</v>
      </c>
      <c r="B494" s="118" t="s">
        <v>1780</v>
      </c>
      <c r="C494" s="26" t="s">
        <v>1781</v>
      </c>
      <c r="D494" s="81" t="s">
        <v>18</v>
      </c>
      <c r="E494" s="22" t="s">
        <v>29</v>
      </c>
      <c r="F494" s="81" t="s">
        <v>120</v>
      </c>
      <c r="G494" s="81" t="str">
        <f t="shared" si="1"/>
        <v>Augusto</v>
      </c>
      <c r="H494" s="87" t="s">
        <v>214</v>
      </c>
      <c r="I494" s="87" t="s">
        <v>24</v>
      </c>
      <c r="J494" s="81" t="str">
        <f t="shared" si="2"/>
        <v>Não</v>
      </c>
      <c r="K494" s="83">
        <v>45240.0</v>
      </c>
      <c r="L494" s="22"/>
      <c r="M494" s="28" t="s">
        <v>223</v>
      </c>
      <c r="N494" s="58">
        <v>0.0</v>
      </c>
      <c r="O494" s="41" t="s">
        <v>24</v>
      </c>
      <c r="P494" s="59">
        <v>0.0</v>
      </c>
      <c r="Q494" s="46"/>
      <c r="R494" s="46"/>
      <c r="S494" s="46"/>
      <c r="T494" s="22" t="s">
        <v>215</v>
      </c>
      <c r="U494" s="86" t="s">
        <v>1782</v>
      </c>
      <c r="V494" s="9" t="s">
        <v>29</v>
      </c>
      <c r="W494" s="87" t="str">
        <f t="shared" si="3"/>
        <v>Ativo</v>
      </c>
      <c r="X494" s="22"/>
      <c r="Y494" s="88" t="s">
        <v>220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>
        <v>502.99</v>
      </c>
      <c r="AO494" s="90">
        <v>1010.44</v>
      </c>
      <c r="AP494" s="90">
        <v>1523.78</v>
      </c>
      <c r="AQ494" s="89">
        <v>2030.61</v>
      </c>
      <c r="AR494" s="89">
        <v>2546.54</v>
      </c>
    </row>
    <row r="495" ht="15.75" customHeight="1">
      <c r="A495" s="57" t="s">
        <v>37</v>
      </c>
      <c r="B495" s="80" t="s">
        <v>1783</v>
      </c>
      <c r="C495" s="20" t="s">
        <v>1784</v>
      </c>
      <c r="D495" s="81" t="s">
        <v>18</v>
      </c>
      <c r="E495" s="22" t="s">
        <v>19</v>
      </c>
      <c r="F495" s="81" t="s">
        <v>55</v>
      </c>
      <c r="G495" s="81" t="str">
        <f t="shared" si="1"/>
        <v>Augusto</v>
      </c>
      <c r="H495" s="82" t="s">
        <v>214</v>
      </c>
      <c r="I495" s="82" t="s">
        <v>24</v>
      </c>
      <c r="J495" s="81" t="str">
        <f t="shared" si="2"/>
        <v>Não</v>
      </c>
      <c r="K495" s="83">
        <v>44960.0</v>
      </c>
      <c r="L495" s="22"/>
      <c r="M495" s="22" t="s">
        <v>50</v>
      </c>
      <c r="N495" s="84">
        <v>0.012</v>
      </c>
      <c r="O495" s="81" t="s">
        <v>24</v>
      </c>
      <c r="P495" s="85">
        <v>0.0</v>
      </c>
      <c r="Q495" s="127"/>
      <c r="R495" s="127"/>
      <c r="S495" s="127"/>
      <c r="T495" s="22" t="s">
        <v>215</v>
      </c>
      <c r="U495" s="86" t="s">
        <v>1785</v>
      </c>
      <c r="V495" s="9" t="s">
        <v>19</v>
      </c>
      <c r="W495" s="87" t="str">
        <f t="shared" si="3"/>
        <v>Ativo</v>
      </c>
      <c r="X495" s="22"/>
      <c r="Y495" s="88" t="s">
        <v>220</v>
      </c>
      <c r="Z495" s="90"/>
      <c r="AA495" s="90"/>
      <c r="AB495" s="90"/>
      <c r="AC495" s="90"/>
      <c r="AD495" s="90">
        <v>0.0</v>
      </c>
      <c r="AE495" s="90">
        <v>50312.02</v>
      </c>
      <c r="AF495" s="90">
        <v>50841.72</v>
      </c>
      <c r="AG495" s="90">
        <v>1017.37</v>
      </c>
      <c r="AH495" s="90">
        <v>1027.31</v>
      </c>
      <c r="AI495" s="90">
        <v>1031.59</v>
      </c>
      <c r="AJ495" s="90">
        <v>1042.93</v>
      </c>
      <c r="AK495" s="90">
        <v>1055.11</v>
      </c>
      <c r="AL495" s="90">
        <v>1065.68</v>
      </c>
      <c r="AM495" s="90">
        <v>1077.1</v>
      </c>
      <c r="AN495" s="90">
        <v>1086.71</v>
      </c>
      <c r="AO495" s="90">
        <v>1096.69</v>
      </c>
      <c r="AP495" s="90">
        <v>1107.56</v>
      </c>
      <c r="AQ495" s="89">
        <v>1116.81</v>
      </c>
      <c r="AR495" s="89">
        <v>1126.35</v>
      </c>
    </row>
    <row r="496" ht="15.75" customHeight="1">
      <c r="A496" s="57" t="s">
        <v>37</v>
      </c>
      <c r="B496" s="80" t="s">
        <v>1786</v>
      </c>
      <c r="C496" s="20" t="s">
        <v>1787</v>
      </c>
      <c r="D496" s="81" t="s">
        <v>67</v>
      </c>
      <c r="E496" s="22" t="s">
        <v>29</v>
      </c>
      <c r="F496" s="81" t="s">
        <v>30</v>
      </c>
      <c r="G496" s="81" t="str">
        <f t="shared" si="1"/>
        <v>Bruno</v>
      </c>
      <c r="H496" s="82" t="s">
        <v>214</v>
      </c>
      <c r="I496" s="82" t="s">
        <v>24</v>
      </c>
      <c r="J496" s="81" t="str">
        <f t="shared" si="2"/>
        <v>Não</v>
      </c>
      <c r="K496" s="83">
        <v>45117.0</v>
      </c>
      <c r="L496" s="22"/>
      <c r="M496" s="22" t="s">
        <v>158</v>
      </c>
      <c r="N496" s="84">
        <v>0.007</v>
      </c>
      <c r="O496" s="81" t="s">
        <v>24</v>
      </c>
      <c r="P496" s="85">
        <v>0.0</v>
      </c>
      <c r="Q496" s="46"/>
      <c r="R496" s="127"/>
      <c r="S496" s="127"/>
      <c r="T496" s="22" t="s">
        <v>215</v>
      </c>
      <c r="U496" s="86" t="s">
        <v>1788</v>
      </c>
      <c r="V496" s="9" t="s">
        <v>780</v>
      </c>
      <c r="W496" s="87" t="str">
        <f t="shared" si="3"/>
        <v>Ativo</v>
      </c>
      <c r="X496" s="22"/>
      <c r="Y496" s="88" t="s">
        <v>220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>
        <v>0.0</v>
      </c>
      <c r="AJ496" s="90">
        <v>1504511.49</v>
      </c>
      <c r="AK496" s="90">
        <v>1521108.44</v>
      </c>
      <c r="AL496" s="90">
        <v>1534401.71</v>
      </c>
      <c r="AM496" s="90">
        <v>1549643.83</v>
      </c>
      <c r="AN496" s="90">
        <v>1562135.99</v>
      </c>
      <c r="AO496" s="90">
        <v>1575438.26</v>
      </c>
      <c r="AP496" s="90">
        <v>1624131.61</v>
      </c>
      <c r="AQ496" s="89">
        <v>1636332.85</v>
      </c>
      <c r="AR496" s="89">
        <v>1650026.08</v>
      </c>
    </row>
    <row r="497" ht="15.75" customHeight="1">
      <c r="A497" s="57" t="s">
        <v>37</v>
      </c>
      <c r="B497" s="37" t="s">
        <v>73</v>
      </c>
      <c r="C497" s="34" t="s">
        <v>1789</v>
      </c>
      <c r="D497" s="81" t="s">
        <v>18</v>
      </c>
      <c r="E497" s="22" t="s">
        <v>62</v>
      </c>
      <c r="F497" s="81" t="s">
        <v>74</v>
      </c>
      <c r="G497" s="81" t="str">
        <f t="shared" si="1"/>
        <v>Augusto</v>
      </c>
      <c r="H497" s="87" t="s">
        <v>214</v>
      </c>
      <c r="I497" s="87" t="s">
        <v>24</v>
      </c>
      <c r="J497" s="81" t="str">
        <f t="shared" si="2"/>
        <v>Não</v>
      </c>
      <c r="K497" s="83">
        <v>45226.0</v>
      </c>
      <c r="L497" s="22"/>
      <c r="M497" s="22" t="s">
        <v>50</v>
      </c>
      <c r="N497" s="84">
        <v>0.012</v>
      </c>
      <c r="O497" s="81" t="s">
        <v>24</v>
      </c>
      <c r="P497" s="85">
        <v>0.0</v>
      </c>
      <c r="Q497" s="46"/>
      <c r="R497" s="127"/>
      <c r="S497" s="96" t="s">
        <v>1790</v>
      </c>
      <c r="T497" s="22" t="s">
        <v>296</v>
      </c>
      <c r="U497" s="86" t="s">
        <v>1791</v>
      </c>
      <c r="V497" s="9" t="s">
        <v>269</v>
      </c>
      <c r="W497" s="87" t="str">
        <f t="shared" si="3"/>
        <v>Ativo</v>
      </c>
      <c r="X497" s="22"/>
      <c r="Y497" s="88" t="s">
        <v>144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0.0</v>
      </c>
      <c r="AO497" s="90">
        <v>218731.4</v>
      </c>
      <c r="AP497" s="90">
        <v>219765.25</v>
      </c>
      <c r="AQ497" s="89">
        <v>250522.33</v>
      </c>
      <c r="AR497" s="89">
        <v>252690.67</v>
      </c>
    </row>
    <row r="498" ht="15.75" customHeight="1">
      <c r="A498" s="57" t="s">
        <v>37</v>
      </c>
      <c r="B498" s="80" t="s">
        <v>1792</v>
      </c>
      <c r="C498" s="20" t="s">
        <v>1793</v>
      </c>
      <c r="D498" s="81" t="s">
        <v>18</v>
      </c>
      <c r="E498" s="22" t="s">
        <v>19</v>
      </c>
      <c r="F498" s="81" t="s">
        <v>55</v>
      </c>
      <c r="G498" s="81" t="str">
        <f t="shared" si="1"/>
        <v>Breno</v>
      </c>
      <c r="H498" s="82" t="s">
        <v>214</v>
      </c>
      <c r="I498" s="82" t="s">
        <v>24</v>
      </c>
      <c r="J498" s="81" t="str">
        <f t="shared" si="2"/>
        <v>Sim</v>
      </c>
      <c r="K498" s="83">
        <v>44973.0</v>
      </c>
      <c r="L498" s="22"/>
      <c r="M498" s="22" t="s">
        <v>85</v>
      </c>
      <c r="N498" s="84">
        <v>0.012</v>
      </c>
      <c r="O498" s="81" t="s">
        <v>24</v>
      </c>
      <c r="P498" s="85">
        <v>0.0</v>
      </c>
      <c r="Q498" s="46" t="s">
        <v>1794</v>
      </c>
      <c r="R498" s="127"/>
      <c r="S498" s="127"/>
      <c r="T498" s="22" t="s">
        <v>215</v>
      </c>
      <c r="U498" s="86" t="s">
        <v>1795</v>
      </c>
      <c r="V498" s="9" t="s">
        <v>19</v>
      </c>
      <c r="W498" s="87" t="str">
        <f t="shared" si="3"/>
        <v>Ativo</v>
      </c>
      <c r="X498" s="22"/>
      <c r="Y498" s="88" t="s">
        <v>220</v>
      </c>
      <c r="Z498" s="90"/>
      <c r="AA498" s="90"/>
      <c r="AB498" s="90"/>
      <c r="AC498" s="90"/>
      <c r="AD498" s="90">
        <v>253551.03</v>
      </c>
      <c r="AE498" s="90">
        <v>302011.97</v>
      </c>
      <c r="AF498" s="90">
        <v>305056.61</v>
      </c>
      <c r="AG498" s="90">
        <v>307539.42</v>
      </c>
      <c r="AH498" s="90">
        <v>310265.38</v>
      </c>
      <c r="AI498" s="90">
        <v>311135.49</v>
      </c>
      <c r="AJ498" s="90">
        <v>313732.45</v>
      </c>
      <c r="AK498" s="90">
        <v>316128.0</v>
      </c>
      <c r="AL498" s="90">
        <v>317485.3</v>
      </c>
      <c r="AM498" s="90">
        <v>318618.01</v>
      </c>
      <c r="AN498" s="90">
        <v>320679.52</v>
      </c>
      <c r="AO498" s="90">
        <v>323091.99</v>
      </c>
      <c r="AP498" s="90">
        <v>424507.21</v>
      </c>
      <c r="AQ498" s="89">
        <v>427282.64</v>
      </c>
      <c r="AR498" s="89">
        <v>430912.15</v>
      </c>
    </row>
    <row r="499" ht="15.75" customHeight="1">
      <c r="A499" s="6" t="s">
        <v>37</v>
      </c>
      <c r="B499" s="91" t="s">
        <v>1796</v>
      </c>
      <c r="C499" s="62" t="s">
        <v>1797</v>
      </c>
      <c r="D499" s="9" t="s">
        <v>884</v>
      </c>
      <c r="E499" s="86" t="s">
        <v>19</v>
      </c>
      <c r="F499" s="9" t="s">
        <v>114</v>
      </c>
      <c r="G499" s="81" t="str">
        <f t="shared" si="1"/>
        <v>Bruno</v>
      </c>
      <c r="H499" s="87" t="s">
        <v>214</v>
      </c>
      <c r="I499" s="87" t="s">
        <v>24</v>
      </c>
      <c r="J499" s="81" t="str">
        <f t="shared" si="2"/>
        <v>Não</v>
      </c>
      <c r="K499" s="93">
        <v>45344.0</v>
      </c>
      <c r="L499" s="22"/>
      <c r="M499" s="86" t="s">
        <v>50</v>
      </c>
      <c r="N499" s="94">
        <v>0.012</v>
      </c>
      <c r="O499" s="9" t="s">
        <v>24</v>
      </c>
      <c r="P499" s="95">
        <v>0.0</v>
      </c>
      <c r="Q499" s="46"/>
      <c r="R499" s="127"/>
      <c r="S499" s="127"/>
      <c r="T499" s="86" t="s">
        <v>215</v>
      </c>
      <c r="U499" s="63" t="s">
        <v>1798</v>
      </c>
      <c r="V499" s="9" t="s">
        <v>19</v>
      </c>
      <c r="W499" s="87" t="str">
        <f t="shared" si="3"/>
        <v>Ativo</v>
      </c>
      <c r="X499" s="22"/>
      <c r="Y499" s="88" t="s">
        <v>220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  <c r="AQ499" s="89">
        <v>1353336.36</v>
      </c>
      <c r="AR499" s="89">
        <v>1431243.69</v>
      </c>
    </row>
    <row r="500" ht="15.75" customHeight="1">
      <c r="A500" s="57" t="s">
        <v>37</v>
      </c>
      <c r="B500" s="139" t="s">
        <v>1799</v>
      </c>
      <c r="C500" s="176" t="s">
        <v>1800</v>
      </c>
      <c r="D500" s="81" t="s">
        <v>18</v>
      </c>
      <c r="E500" s="22" t="s">
        <v>62</v>
      </c>
      <c r="F500" s="81" t="s">
        <v>74</v>
      </c>
      <c r="G500" s="81" t="str">
        <f t="shared" si="1"/>
        <v>Augusto</v>
      </c>
      <c r="H500" s="87" t="s">
        <v>214</v>
      </c>
      <c r="I500" s="87" t="s">
        <v>24</v>
      </c>
      <c r="J500" s="81" t="str">
        <f t="shared" si="2"/>
        <v>Não</v>
      </c>
      <c r="K500" s="83">
        <v>45217.0</v>
      </c>
      <c r="L500" s="22"/>
      <c r="M500" s="22" t="s">
        <v>77</v>
      </c>
      <c r="N500" s="84">
        <v>0.015</v>
      </c>
      <c r="O500" s="81" t="s">
        <v>86</v>
      </c>
      <c r="P500" s="85">
        <v>0.1</v>
      </c>
      <c r="Q500" s="127"/>
      <c r="R500" s="127"/>
      <c r="S500" s="127"/>
      <c r="T500" s="22" t="s">
        <v>215</v>
      </c>
      <c r="U500" s="86" t="s">
        <v>1801</v>
      </c>
      <c r="V500" s="9" t="s">
        <v>269</v>
      </c>
      <c r="W500" s="87" t="str">
        <f t="shared" si="3"/>
        <v>Ativo</v>
      </c>
      <c r="X500" s="22"/>
      <c r="Y500" s="88" t="s">
        <v>144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>
        <v>0.0</v>
      </c>
      <c r="AN500" s="90">
        <v>0.0</v>
      </c>
      <c r="AO500" s="90">
        <v>0.0</v>
      </c>
      <c r="AP500" s="90">
        <v>0.0</v>
      </c>
      <c r="AQ500" s="89">
        <v>0.0</v>
      </c>
      <c r="AR500" s="89">
        <v>50269.97</v>
      </c>
    </row>
    <row r="501" ht="15.75" customHeight="1">
      <c r="A501" s="57" t="s">
        <v>37</v>
      </c>
      <c r="B501" s="97" t="s">
        <v>1802</v>
      </c>
      <c r="C501" s="20" t="s">
        <v>1803</v>
      </c>
      <c r="D501" s="81" t="s">
        <v>18</v>
      </c>
      <c r="E501" s="22" t="s">
        <v>62</v>
      </c>
      <c r="F501" s="81" t="s">
        <v>63</v>
      </c>
      <c r="G501" s="81" t="str">
        <f t="shared" si="1"/>
        <v>Bruno</v>
      </c>
      <c r="H501" s="82" t="s">
        <v>214</v>
      </c>
      <c r="I501" s="82" t="s">
        <v>24</v>
      </c>
      <c r="J501" s="81" t="str">
        <f t="shared" si="2"/>
        <v>Sim</v>
      </c>
      <c r="K501" s="83">
        <v>45155.0</v>
      </c>
      <c r="L501" s="22"/>
      <c r="M501" s="22" t="s">
        <v>85</v>
      </c>
      <c r="N501" s="84">
        <v>0.012</v>
      </c>
      <c r="O501" s="81" t="s">
        <v>24</v>
      </c>
      <c r="P501" s="85">
        <v>0.0</v>
      </c>
      <c r="Q501" s="96" t="s">
        <v>1804</v>
      </c>
      <c r="R501" s="102"/>
      <c r="S501" s="102"/>
      <c r="T501" s="22" t="s">
        <v>215</v>
      </c>
      <c r="U501" s="86" t="s">
        <v>1805</v>
      </c>
      <c r="V501" s="9" t="s">
        <v>269</v>
      </c>
      <c r="W501" s="87" t="str">
        <f t="shared" si="3"/>
        <v>Ativo</v>
      </c>
      <c r="X501" s="22"/>
      <c r="Y501" s="88" t="s">
        <v>144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>
        <v>254727.21</v>
      </c>
      <c r="AL501" s="90">
        <v>276438.52</v>
      </c>
      <c r="AM501" s="90">
        <v>331459.89</v>
      </c>
      <c r="AN501" s="90">
        <v>336584.66</v>
      </c>
      <c r="AO501" s="90">
        <v>341095.63</v>
      </c>
      <c r="AP501" s="90">
        <v>589795.71</v>
      </c>
      <c r="AQ501" s="89">
        <v>634652.05</v>
      </c>
      <c r="AR501" s="89">
        <v>1042902.05</v>
      </c>
    </row>
    <row r="502" ht="15.75" customHeight="1">
      <c r="A502" s="57" t="s">
        <v>37</v>
      </c>
      <c r="B502" s="80" t="s">
        <v>1806</v>
      </c>
      <c r="C502" s="20" t="s">
        <v>1807</v>
      </c>
      <c r="D502" s="81" t="s">
        <v>18</v>
      </c>
      <c r="E502" s="22" t="s">
        <v>19</v>
      </c>
      <c r="F502" s="81" t="s">
        <v>20</v>
      </c>
      <c r="G502" s="81" t="str">
        <f t="shared" si="1"/>
        <v>Augusto</v>
      </c>
      <c r="H502" s="87" t="s">
        <v>239</v>
      </c>
      <c r="I502" s="82" t="s">
        <v>272</v>
      </c>
      <c r="J502" s="81" t="str">
        <f t="shared" si="2"/>
        <v>Não</v>
      </c>
      <c r="K502" s="83">
        <v>45163.0</v>
      </c>
      <c r="L502" s="98"/>
      <c r="M502" s="22" t="s">
        <v>50</v>
      </c>
      <c r="N502" s="84">
        <v>0.01</v>
      </c>
      <c r="O502" s="81" t="s">
        <v>24</v>
      </c>
      <c r="P502" s="85">
        <v>0.0</v>
      </c>
      <c r="Q502" s="127"/>
      <c r="R502" s="127"/>
      <c r="S502" s="127"/>
      <c r="T502" s="22" t="s">
        <v>296</v>
      </c>
      <c r="U502" s="86" t="s">
        <v>1808</v>
      </c>
      <c r="V502" s="9" t="s">
        <v>19</v>
      </c>
      <c r="W502" s="87" t="str">
        <f t="shared" si="3"/>
        <v>Ativo</v>
      </c>
      <c r="X502" s="22"/>
      <c r="Y502" s="88" t="s">
        <v>220</v>
      </c>
      <c r="Z502" s="90"/>
      <c r="AA502" s="90"/>
      <c r="AB502" s="90"/>
      <c r="AC502" s="90"/>
      <c r="AD502" s="90"/>
      <c r="AE502" s="90"/>
      <c r="AF502" s="90">
        <v>0.0</v>
      </c>
      <c r="AG502" s="90">
        <v>0.0</v>
      </c>
      <c r="AH502" s="90">
        <v>0.0</v>
      </c>
      <c r="AI502" s="90">
        <v>0.0</v>
      </c>
      <c r="AJ502" s="90">
        <v>0.0</v>
      </c>
      <c r="AK502" s="90">
        <v>0.0</v>
      </c>
      <c r="AL502" s="90">
        <v>0.0</v>
      </c>
      <c r="AM502" s="90">
        <v>0.0</v>
      </c>
      <c r="AN502" s="90">
        <v>0.0</v>
      </c>
      <c r="AO502" s="90">
        <v>0.0</v>
      </c>
      <c r="AP502" s="90">
        <v>0.0</v>
      </c>
      <c r="AQ502" s="89">
        <v>0.0</v>
      </c>
      <c r="AR502" s="89">
        <v>0.0</v>
      </c>
    </row>
    <row r="503" ht="15.75" customHeight="1">
      <c r="A503" s="57" t="s">
        <v>37</v>
      </c>
      <c r="B503" s="80" t="s">
        <v>1809</v>
      </c>
      <c r="C503" s="20" t="s">
        <v>1810</v>
      </c>
      <c r="D503" s="81" t="s">
        <v>18</v>
      </c>
      <c r="E503" s="22" t="s">
        <v>19</v>
      </c>
      <c r="F503" s="81" t="s">
        <v>52</v>
      </c>
      <c r="G503" s="81" t="str">
        <f t="shared" si="1"/>
        <v>Bruno</v>
      </c>
      <c r="H503" s="82" t="s">
        <v>214</v>
      </c>
      <c r="I503" s="82" t="s">
        <v>24</v>
      </c>
      <c r="J503" s="81" t="str">
        <f t="shared" si="2"/>
        <v>Não</v>
      </c>
      <c r="K503" s="83">
        <v>44958.0</v>
      </c>
      <c r="L503" s="22"/>
      <c r="M503" s="22" t="s">
        <v>50</v>
      </c>
      <c r="N503" s="84">
        <v>0.007</v>
      </c>
      <c r="O503" s="81" t="s">
        <v>24</v>
      </c>
      <c r="P503" s="85">
        <v>0.0</v>
      </c>
      <c r="Q503" s="127"/>
      <c r="R503" s="127"/>
      <c r="S503" s="127"/>
      <c r="T503" s="22" t="s">
        <v>296</v>
      </c>
      <c r="U503" s="86" t="s">
        <v>1811</v>
      </c>
      <c r="V503" s="9" t="s">
        <v>19</v>
      </c>
      <c r="W503" s="87" t="str">
        <f t="shared" si="3"/>
        <v>Ativo</v>
      </c>
      <c r="X503" s="22"/>
      <c r="Y503" s="88" t="s">
        <v>1221</v>
      </c>
      <c r="Z503" s="90"/>
      <c r="AA503" s="90"/>
      <c r="AB503" s="90"/>
      <c r="AC503" s="90"/>
      <c r="AD503" s="90">
        <v>0.0</v>
      </c>
      <c r="AE503" s="90">
        <v>2977311.65</v>
      </c>
      <c r="AF503" s="90">
        <v>1365838.92</v>
      </c>
      <c r="AG503" s="90">
        <v>1374697.27</v>
      </c>
      <c r="AH503" s="90">
        <v>1389671.12</v>
      </c>
      <c r="AI503" s="90">
        <v>1402232.72</v>
      </c>
      <c r="AJ503" s="90">
        <v>1409788.24</v>
      </c>
      <c r="AK503" s="90">
        <v>1422979.54</v>
      </c>
      <c r="AL503" s="90">
        <v>1434733.03</v>
      </c>
      <c r="AM503" s="90">
        <v>1447073.51</v>
      </c>
      <c r="AN503" s="90">
        <v>1458586.15</v>
      </c>
      <c r="AO503" s="90">
        <v>1470626.55</v>
      </c>
      <c r="AP503" s="90">
        <v>1483501.85</v>
      </c>
      <c r="AQ503" s="89">
        <v>1790089.98</v>
      </c>
      <c r="AR503" s="89">
        <v>1806232.88</v>
      </c>
    </row>
    <row r="504" ht="15.75" customHeight="1">
      <c r="A504" s="57" t="s">
        <v>37</v>
      </c>
      <c r="B504" s="80" t="s">
        <v>1809</v>
      </c>
      <c r="C504" s="20" t="s">
        <v>1812</v>
      </c>
      <c r="D504" s="81" t="s">
        <v>18</v>
      </c>
      <c r="E504" s="22" t="s">
        <v>19</v>
      </c>
      <c r="F504" s="81" t="s">
        <v>52</v>
      </c>
      <c r="G504" s="81" t="str">
        <f t="shared" si="1"/>
        <v>Bruno</v>
      </c>
      <c r="H504" s="82" t="s">
        <v>214</v>
      </c>
      <c r="I504" s="82" t="s">
        <v>24</v>
      </c>
      <c r="J504" s="81" t="str">
        <f t="shared" si="2"/>
        <v>Não</v>
      </c>
      <c r="K504" s="83">
        <v>44998.0</v>
      </c>
      <c r="L504" s="22"/>
      <c r="M504" s="22" t="s">
        <v>50</v>
      </c>
      <c r="N504" s="84">
        <v>0.007</v>
      </c>
      <c r="O504" s="81" t="s">
        <v>24</v>
      </c>
      <c r="P504" s="85">
        <v>0.0</v>
      </c>
      <c r="Q504" s="127"/>
      <c r="R504" s="127"/>
      <c r="S504" s="127"/>
      <c r="T504" s="22" t="s">
        <v>296</v>
      </c>
      <c r="U504" s="86" t="s">
        <v>1811</v>
      </c>
      <c r="V504" s="9" t="s">
        <v>19</v>
      </c>
      <c r="W504" s="87" t="str">
        <f t="shared" si="3"/>
        <v>Ativo</v>
      </c>
      <c r="X504" s="22"/>
      <c r="Y504" s="88" t="s">
        <v>1221</v>
      </c>
      <c r="Z504" s="90"/>
      <c r="AA504" s="90"/>
      <c r="AB504" s="90"/>
      <c r="AC504" s="90"/>
      <c r="AD504" s="90">
        <v>0.0</v>
      </c>
      <c r="AE504" s="90">
        <v>0.0</v>
      </c>
      <c r="AF504" s="90">
        <v>1643644.34</v>
      </c>
      <c r="AG504" s="90">
        <v>1653139.89</v>
      </c>
      <c r="AH504" s="90">
        <v>1667434.67</v>
      </c>
      <c r="AI504" s="90">
        <v>1683033.97</v>
      </c>
      <c r="AJ504" s="90">
        <v>1694859.99</v>
      </c>
      <c r="AK504" s="90">
        <v>1710534.55</v>
      </c>
      <c r="AL504" s="90">
        <v>1716725.01</v>
      </c>
      <c r="AM504" s="90">
        <v>1732559.45</v>
      </c>
      <c r="AN504" s="90">
        <v>1744628.66</v>
      </c>
      <c r="AO504" s="90">
        <v>1759607.04</v>
      </c>
      <c r="AP504" s="90">
        <v>1772542.69</v>
      </c>
      <c r="AQ504" s="89">
        <v>1786002.2</v>
      </c>
      <c r="AR504" s="89">
        <v>1609197.92</v>
      </c>
    </row>
    <row r="505" ht="15.75" customHeight="1">
      <c r="A505" s="57" t="s">
        <v>37</v>
      </c>
      <c r="B505" s="80" t="s">
        <v>1813</v>
      </c>
      <c r="C505" s="20" t="s">
        <v>1814</v>
      </c>
      <c r="D505" s="81" t="s">
        <v>67</v>
      </c>
      <c r="E505" s="22" t="s">
        <v>29</v>
      </c>
      <c r="F505" s="81" t="s">
        <v>471</v>
      </c>
      <c r="G505" s="81" t="str">
        <f t="shared" si="1"/>
        <v>Bruno</v>
      </c>
      <c r="H505" s="82" t="s">
        <v>214</v>
      </c>
      <c r="I505" s="82" t="s">
        <v>24</v>
      </c>
      <c r="J505" s="81" t="str">
        <f t="shared" si="2"/>
        <v>Não</v>
      </c>
      <c r="K505" s="83">
        <v>45097.0</v>
      </c>
      <c r="L505" s="22"/>
      <c r="M505" s="22" t="s">
        <v>1815</v>
      </c>
      <c r="N505" s="84">
        <v>0.01</v>
      </c>
      <c r="O505" s="81" t="s">
        <v>24</v>
      </c>
      <c r="P505" s="85">
        <v>0.0</v>
      </c>
      <c r="Q505" s="102"/>
      <c r="R505" s="102"/>
      <c r="S505" s="102"/>
      <c r="T505" s="22" t="s">
        <v>215</v>
      </c>
      <c r="U505" s="86" t="s">
        <v>1816</v>
      </c>
      <c r="V505" s="9" t="s">
        <v>298</v>
      </c>
      <c r="W505" s="87" t="str">
        <f t="shared" si="3"/>
        <v>Ativo</v>
      </c>
      <c r="X505" s="22"/>
      <c r="Y505" s="88" t="s">
        <v>144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>
        <v>1162232.12</v>
      </c>
      <c r="AK505" s="90">
        <v>1174050.43</v>
      </c>
      <c r="AL505" s="90">
        <v>1240505.75</v>
      </c>
      <c r="AM505" s="90">
        <v>1249250.74</v>
      </c>
      <c r="AN505" s="90">
        <v>2179804.13</v>
      </c>
      <c r="AO505" s="90">
        <v>2195792.98</v>
      </c>
      <c r="AP505" s="90">
        <v>2213575.45</v>
      </c>
      <c r="AQ505" s="89">
        <v>2229283.49</v>
      </c>
      <c r="AR505" s="89">
        <v>2244094.95</v>
      </c>
    </row>
    <row r="506" ht="15.75" customHeight="1">
      <c r="A506" s="57" t="s">
        <v>37</v>
      </c>
      <c r="B506" s="80" t="s">
        <v>1817</v>
      </c>
      <c r="C506" s="20" t="s">
        <v>1818</v>
      </c>
      <c r="D506" s="81" t="s">
        <v>18</v>
      </c>
      <c r="E506" s="22" t="s">
        <v>62</v>
      </c>
      <c r="F506" s="81" t="s">
        <v>63</v>
      </c>
      <c r="G506" s="81" t="str">
        <f t="shared" si="1"/>
        <v>Augusto</v>
      </c>
      <c r="H506" s="82" t="s">
        <v>214</v>
      </c>
      <c r="I506" s="82" t="s">
        <v>24</v>
      </c>
      <c r="J506" s="81" t="str">
        <f t="shared" si="2"/>
        <v>Não</v>
      </c>
      <c r="K506" s="83">
        <v>45029.0</v>
      </c>
      <c r="L506" s="22"/>
      <c r="M506" s="22" t="s">
        <v>77</v>
      </c>
      <c r="N506" s="84">
        <v>0.015</v>
      </c>
      <c r="O506" s="81" t="s">
        <v>86</v>
      </c>
      <c r="P506" s="85">
        <v>0.1</v>
      </c>
      <c r="Q506" s="127"/>
      <c r="R506" s="127"/>
      <c r="S506" s="127"/>
      <c r="T506" s="22" t="s">
        <v>215</v>
      </c>
      <c r="U506" s="86" t="s">
        <v>1819</v>
      </c>
      <c r="V506" s="9" t="s">
        <v>269</v>
      </c>
      <c r="W506" s="87" t="str">
        <f t="shared" si="3"/>
        <v>Ativo</v>
      </c>
      <c r="X506" s="22"/>
      <c r="Y506" s="88" t="s">
        <v>144</v>
      </c>
      <c r="Z506" s="90"/>
      <c r="AA506" s="90"/>
      <c r="AB506" s="90"/>
      <c r="AC506" s="90"/>
      <c r="AD506" s="90"/>
      <c r="AE506" s="90"/>
      <c r="AF506" s="90">
        <v>0.0</v>
      </c>
      <c r="AG506" s="90">
        <v>40121.16</v>
      </c>
      <c r="AH506" s="90">
        <v>40564.96</v>
      </c>
      <c r="AI506" s="90">
        <v>44081.08</v>
      </c>
      <c r="AJ506" s="90">
        <v>50609.72</v>
      </c>
      <c r="AK506" s="90">
        <v>54230.36</v>
      </c>
      <c r="AL506" s="90">
        <v>57397.44</v>
      </c>
      <c r="AM506" s="90">
        <v>60377.08</v>
      </c>
      <c r="AN506" s="90">
        <v>64473.13</v>
      </c>
      <c r="AO506" s="90">
        <v>68654.73</v>
      </c>
      <c r="AP506" s="90">
        <v>69784.91</v>
      </c>
      <c r="AQ506" s="89">
        <v>70378.04</v>
      </c>
      <c r="AR506" s="89">
        <v>75125.82</v>
      </c>
    </row>
    <row r="507" ht="15.75" customHeight="1">
      <c r="A507" s="57" t="s">
        <v>37</v>
      </c>
      <c r="B507" s="97" t="s">
        <v>1820</v>
      </c>
      <c r="C507" s="20" t="s">
        <v>1821</v>
      </c>
      <c r="D507" s="81" t="s">
        <v>18</v>
      </c>
      <c r="E507" s="22" t="s">
        <v>29</v>
      </c>
      <c r="F507" s="81" t="s">
        <v>92</v>
      </c>
      <c r="G507" s="81" t="str">
        <f t="shared" si="1"/>
        <v>Augusto</v>
      </c>
      <c r="H507" s="82" t="s">
        <v>214</v>
      </c>
      <c r="I507" s="82" t="s">
        <v>24</v>
      </c>
      <c r="J507" s="81" t="str">
        <f t="shared" si="2"/>
        <v>Não</v>
      </c>
      <c r="K507" s="83">
        <v>45001.0</v>
      </c>
      <c r="L507" s="22"/>
      <c r="M507" s="22" t="s">
        <v>223</v>
      </c>
      <c r="N507" s="84">
        <v>0.0</v>
      </c>
      <c r="O507" s="81" t="s">
        <v>24</v>
      </c>
      <c r="P507" s="85">
        <v>0.0</v>
      </c>
      <c r="Q507" s="102"/>
      <c r="R507" s="46"/>
      <c r="S507" s="46"/>
      <c r="T507" s="22" t="s">
        <v>215</v>
      </c>
      <c r="U507" s="86" t="s">
        <v>1822</v>
      </c>
      <c r="V507" s="9" t="s">
        <v>29</v>
      </c>
      <c r="W507" s="87" t="str">
        <f t="shared" si="3"/>
        <v>Ativo</v>
      </c>
      <c r="X507" s="22"/>
      <c r="Y507" s="88" t="s">
        <v>220</v>
      </c>
      <c r="Z507" s="90"/>
      <c r="AA507" s="90"/>
      <c r="AB507" s="90"/>
      <c r="AC507" s="90"/>
      <c r="AD507" s="90"/>
      <c r="AE507" s="90"/>
      <c r="AF507" s="90">
        <v>240699.04</v>
      </c>
      <c r="AG507" s="90">
        <v>242683.04</v>
      </c>
      <c r="AH507" s="90">
        <v>245715.26</v>
      </c>
      <c r="AI507" s="90">
        <v>255492.88</v>
      </c>
      <c r="AJ507" s="90">
        <v>258221.49</v>
      </c>
      <c r="AK507" s="90">
        <v>261151.03</v>
      </c>
      <c r="AL507" s="90">
        <v>213028.8</v>
      </c>
      <c r="AM507" s="90">
        <v>215140.58</v>
      </c>
      <c r="AN507" s="90">
        <v>161000.5</v>
      </c>
      <c r="AO507" s="90">
        <v>160132.44</v>
      </c>
      <c r="AP507" s="90">
        <v>71056.31</v>
      </c>
      <c r="AQ507" s="89">
        <v>0.0</v>
      </c>
      <c r="AR507" s="89">
        <v>0.0</v>
      </c>
    </row>
    <row r="508" ht="15.75" customHeight="1">
      <c r="A508" s="57" t="s">
        <v>37</v>
      </c>
      <c r="B508" s="80" t="s">
        <v>1823</v>
      </c>
      <c r="C508" s="20" t="s">
        <v>1824</v>
      </c>
      <c r="D508" s="81" t="s">
        <v>67</v>
      </c>
      <c r="E508" s="22" t="s">
        <v>29</v>
      </c>
      <c r="F508" s="81" t="s">
        <v>1825</v>
      </c>
      <c r="G508" s="81" t="str">
        <f t="shared" si="1"/>
        <v>Augusto</v>
      </c>
      <c r="H508" s="82" t="s">
        <v>214</v>
      </c>
      <c r="I508" s="82" t="s">
        <v>24</v>
      </c>
      <c r="J508" s="81" t="str">
        <f t="shared" si="2"/>
        <v>Não</v>
      </c>
      <c r="K508" s="83">
        <v>44929.0</v>
      </c>
      <c r="L508" s="22"/>
      <c r="M508" s="22" t="s">
        <v>50</v>
      </c>
      <c r="N508" s="84">
        <v>0.012</v>
      </c>
      <c r="O508" s="81" t="s">
        <v>24</v>
      </c>
      <c r="P508" s="85">
        <v>0.0</v>
      </c>
      <c r="Q508" s="127"/>
      <c r="R508" s="127"/>
      <c r="S508" s="127"/>
      <c r="T508" s="22" t="s">
        <v>215</v>
      </c>
      <c r="U508" s="86" t="s">
        <v>1826</v>
      </c>
      <c r="V508" s="9" t="s">
        <v>19</v>
      </c>
      <c r="W508" s="87" t="str">
        <f t="shared" si="3"/>
        <v>Ativo</v>
      </c>
      <c r="X508" s="22"/>
      <c r="Y508" s="88" t="s">
        <v>144</v>
      </c>
      <c r="Z508" s="90"/>
      <c r="AA508" s="90"/>
      <c r="AB508" s="90"/>
      <c r="AC508" s="90"/>
      <c r="AD508" s="90">
        <v>295761.97</v>
      </c>
      <c r="AE508" s="90">
        <v>297479.42</v>
      </c>
      <c r="AF508" s="90">
        <v>336452.8</v>
      </c>
      <c r="AG508" s="90">
        <v>338756.18</v>
      </c>
      <c r="AH508" s="90">
        <v>342130.28</v>
      </c>
      <c r="AI508" s="90">
        <v>344541.66</v>
      </c>
      <c r="AJ508" s="90">
        <v>346952.7</v>
      </c>
      <c r="AK508" s="90">
        <v>349411.89</v>
      </c>
      <c r="AL508" s="90">
        <v>350929.21</v>
      </c>
      <c r="AM508" s="90">
        <v>353700.83</v>
      </c>
      <c r="AN508" s="90">
        <v>355768.52</v>
      </c>
      <c r="AO508" s="90">
        <v>358487.89</v>
      </c>
      <c r="AP508" s="90">
        <v>361575.81</v>
      </c>
      <c r="AQ508" s="89">
        <v>363485.83</v>
      </c>
      <c r="AR508" s="89">
        <v>365697.18</v>
      </c>
    </row>
    <row r="509" ht="15.75" customHeight="1">
      <c r="A509" s="6" t="s">
        <v>37</v>
      </c>
      <c r="B509" s="91" t="s">
        <v>1827</v>
      </c>
      <c r="C509" s="7" t="s">
        <v>1828</v>
      </c>
      <c r="D509" s="9" t="s">
        <v>18</v>
      </c>
      <c r="E509" s="86" t="s">
        <v>29</v>
      </c>
      <c r="F509" s="9" t="s">
        <v>92</v>
      </c>
      <c r="G509" s="81" t="str">
        <f t="shared" si="1"/>
        <v>Augusto</v>
      </c>
      <c r="H509" s="87" t="s">
        <v>214</v>
      </c>
      <c r="I509" s="87" t="s">
        <v>24</v>
      </c>
      <c r="J509" s="81" t="str">
        <f t="shared" si="2"/>
        <v>Sim</v>
      </c>
      <c r="K509" s="93">
        <v>45338.0</v>
      </c>
      <c r="L509" s="22"/>
      <c r="M509" s="86" t="s">
        <v>50</v>
      </c>
      <c r="N509" s="94">
        <v>0.012</v>
      </c>
      <c r="O509" s="9" t="s">
        <v>24</v>
      </c>
      <c r="P509" s="95">
        <v>0.0</v>
      </c>
      <c r="Q509" s="15" t="s">
        <v>1829</v>
      </c>
      <c r="R509" s="127"/>
      <c r="S509" s="127"/>
      <c r="T509" s="86" t="s">
        <v>215</v>
      </c>
      <c r="U509" s="5" t="s">
        <v>1830</v>
      </c>
      <c r="V509" s="9" t="s">
        <v>29</v>
      </c>
      <c r="W509" s="87" t="str">
        <f t="shared" si="3"/>
        <v>Ativo</v>
      </c>
      <c r="X509" s="22"/>
      <c r="Y509" s="88" t="s">
        <v>220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  <c r="AQ509" s="89">
        <v>422677.5</v>
      </c>
      <c r="AR509" s="89">
        <v>256538.48</v>
      </c>
    </row>
    <row r="510" ht="15.75" customHeight="1">
      <c r="A510" s="57" t="s">
        <v>37</v>
      </c>
      <c r="B510" s="80" t="s">
        <v>1831</v>
      </c>
      <c r="C510" s="20" t="s">
        <v>1832</v>
      </c>
      <c r="D510" s="81" t="s">
        <v>18</v>
      </c>
      <c r="E510" s="22" t="s">
        <v>29</v>
      </c>
      <c r="F510" s="81" t="s">
        <v>1833</v>
      </c>
      <c r="G510" s="81" t="str">
        <f t="shared" si="1"/>
        <v>Augusto</v>
      </c>
      <c r="H510" s="82" t="s">
        <v>214</v>
      </c>
      <c r="I510" s="82" t="s">
        <v>24</v>
      </c>
      <c r="J510" s="81" t="str">
        <f t="shared" si="2"/>
        <v>Não</v>
      </c>
      <c r="K510" s="83">
        <v>44994.0</v>
      </c>
      <c r="L510" s="22"/>
      <c r="M510" s="22" t="s">
        <v>50</v>
      </c>
      <c r="N510" s="84">
        <v>0.012</v>
      </c>
      <c r="O510" s="81" t="s">
        <v>24</v>
      </c>
      <c r="P510" s="85">
        <v>0.0</v>
      </c>
      <c r="Q510" s="127"/>
      <c r="R510" s="127"/>
      <c r="S510" s="127"/>
      <c r="T510" s="22" t="s">
        <v>215</v>
      </c>
      <c r="U510" s="86" t="s">
        <v>1834</v>
      </c>
      <c r="V510" s="9" t="s">
        <v>29</v>
      </c>
      <c r="W510" s="87" t="str">
        <f t="shared" si="3"/>
        <v>Ativo</v>
      </c>
      <c r="X510" s="22"/>
      <c r="Y510" s="88" t="s">
        <v>220</v>
      </c>
      <c r="Z510" s="90"/>
      <c r="AA510" s="90"/>
      <c r="AB510" s="90"/>
      <c r="AC510" s="90"/>
      <c r="AD510" s="90"/>
      <c r="AE510" s="90">
        <v>0.0</v>
      </c>
      <c r="AF510" s="90">
        <v>165623.1</v>
      </c>
      <c r="AG510" s="90">
        <v>167201.9</v>
      </c>
      <c r="AH510" s="90">
        <v>168860.19</v>
      </c>
      <c r="AI510" s="90">
        <v>170307.91</v>
      </c>
      <c r="AJ510" s="90">
        <v>171767.27</v>
      </c>
      <c r="AK510" s="90">
        <v>152684.86</v>
      </c>
      <c r="AL510" s="90">
        <v>153125.67</v>
      </c>
      <c r="AM510" s="90">
        <v>153582.35</v>
      </c>
      <c r="AN510" s="90">
        <v>155453.48</v>
      </c>
      <c r="AO510" s="90">
        <v>157002.03</v>
      </c>
      <c r="AP510" s="90">
        <v>158147.74</v>
      </c>
      <c r="AQ510" s="89">
        <v>159045.38</v>
      </c>
      <c r="AR510" s="89">
        <v>160214.99</v>
      </c>
    </row>
    <row r="511" ht="15.75" customHeight="1">
      <c r="A511" s="6" t="s">
        <v>37</v>
      </c>
      <c r="B511" s="91" t="s">
        <v>1835</v>
      </c>
      <c r="C511" s="92" t="s">
        <v>1836</v>
      </c>
      <c r="D511" s="9" t="s">
        <v>884</v>
      </c>
      <c r="E511" s="86" t="s">
        <v>19</v>
      </c>
      <c r="F511" s="9" t="s">
        <v>114</v>
      </c>
      <c r="G511" s="81" t="str">
        <f t="shared" si="1"/>
        <v>Breno</v>
      </c>
      <c r="H511" s="87" t="s">
        <v>214</v>
      </c>
      <c r="I511" s="87" t="s">
        <v>24</v>
      </c>
      <c r="J511" s="81" t="str">
        <f t="shared" si="2"/>
        <v>Não</v>
      </c>
      <c r="K511" s="93">
        <v>45327.0</v>
      </c>
      <c r="L511" s="22"/>
      <c r="M511" s="11" t="s">
        <v>85</v>
      </c>
      <c r="N511" s="12">
        <v>0.012</v>
      </c>
      <c r="O511" s="13" t="s">
        <v>86</v>
      </c>
      <c r="P511" s="14">
        <v>0.1</v>
      </c>
      <c r="Q511" s="127"/>
      <c r="R511" s="127"/>
      <c r="S511" s="127"/>
      <c r="T511" s="86" t="s">
        <v>215</v>
      </c>
      <c r="U511" s="86" t="s">
        <v>1837</v>
      </c>
      <c r="V511" s="9" t="s">
        <v>29</v>
      </c>
      <c r="W511" s="87" t="str">
        <f t="shared" si="3"/>
        <v>Ativo</v>
      </c>
      <c r="X511" s="22"/>
      <c r="Y511" s="88" t="s">
        <v>220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>
        <v>0.0</v>
      </c>
      <c r="AQ511" s="89">
        <v>600257.94</v>
      </c>
      <c r="AR511" s="89">
        <v>603404.57</v>
      </c>
    </row>
    <row r="512" ht="15.75" customHeight="1">
      <c r="A512" s="57" t="s">
        <v>37</v>
      </c>
      <c r="B512" s="80" t="s">
        <v>1838</v>
      </c>
      <c r="C512" s="20" t="s">
        <v>1839</v>
      </c>
      <c r="D512" s="81" t="s">
        <v>18</v>
      </c>
      <c r="E512" s="22" t="s">
        <v>19</v>
      </c>
      <c r="F512" s="81" t="s">
        <v>20</v>
      </c>
      <c r="G512" s="81" t="str">
        <f t="shared" si="1"/>
        <v>Augusto</v>
      </c>
      <c r="H512" s="82" t="s">
        <v>214</v>
      </c>
      <c r="I512" s="82" t="s">
        <v>24</v>
      </c>
      <c r="J512" s="81" t="str">
        <f t="shared" si="2"/>
        <v>Não</v>
      </c>
      <c r="K512" s="83">
        <v>45098.0</v>
      </c>
      <c r="L512" s="98"/>
      <c r="M512" s="22" t="s">
        <v>50</v>
      </c>
      <c r="N512" s="84">
        <v>0.012</v>
      </c>
      <c r="O512" s="81" t="s">
        <v>24</v>
      </c>
      <c r="P512" s="85">
        <v>0.0</v>
      </c>
      <c r="Q512" s="46"/>
      <c r="R512" s="46" t="s">
        <v>1840</v>
      </c>
      <c r="S512" s="46"/>
      <c r="T512" s="22" t="s">
        <v>215</v>
      </c>
      <c r="U512" s="86" t="s">
        <v>1841</v>
      </c>
      <c r="V512" s="9" t="s">
        <v>19</v>
      </c>
      <c r="W512" s="87" t="str">
        <f t="shared" si="3"/>
        <v>Ativo</v>
      </c>
      <c r="X512" s="22"/>
      <c r="Y512" s="88" t="s">
        <v>220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>
        <v>28087.71</v>
      </c>
      <c r="AJ512" s="90">
        <v>353259.52</v>
      </c>
      <c r="AK512" s="90">
        <v>356967.54</v>
      </c>
      <c r="AL512" s="90">
        <v>359380.24</v>
      </c>
      <c r="AM512" s="90">
        <v>362555.21</v>
      </c>
      <c r="AN512" s="90">
        <v>365243.39</v>
      </c>
      <c r="AO512" s="90">
        <v>367695.2</v>
      </c>
      <c r="AP512" s="90">
        <v>370412.66</v>
      </c>
      <c r="AQ512" s="89">
        <v>372718.31</v>
      </c>
      <c r="AR512" s="89">
        <v>125398.61</v>
      </c>
    </row>
    <row r="513" ht="15.75" customHeight="1">
      <c r="A513" s="57" t="s">
        <v>37</v>
      </c>
      <c r="B513" s="80" t="s">
        <v>1842</v>
      </c>
      <c r="C513" s="20" t="s">
        <v>1843</v>
      </c>
      <c r="D513" s="81" t="s">
        <v>18</v>
      </c>
      <c r="E513" s="22" t="s">
        <v>29</v>
      </c>
      <c r="F513" s="81" t="s">
        <v>234</v>
      </c>
      <c r="G513" s="81" t="str">
        <f t="shared" si="1"/>
        <v>Augusto</v>
      </c>
      <c r="H513" s="82" t="s">
        <v>214</v>
      </c>
      <c r="I513" s="82" t="s">
        <v>24</v>
      </c>
      <c r="J513" s="81" t="str">
        <f t="shared" si="2"/>
        <v>Não</v>
      </c>
      <c r="K513" s="83">
        <v>44928.0</v>
      </c>
      <c r="L513" s="22"/>
      <c r="M513" s="22" t="s">
        <v>50</v>
      </c>
      <c r="N513" s="84">
        <v>0.0</v>
      </c>
      <c r="O513" s="81" t="s">
        <v>24</v>
      </c>
      <c r="P513" s="85">
        <v>0.0</v>
      </c>
      <c r="Q513" s="127"/>
      <c r="R513" s="127"/>
      <c r="S513" s="127"/>
      <c r="T513" s="22" t="s">
        <v>215</v>
      </c>
      <c r="U513" s="86" t="s">
        <v>1844</v>
      </c>
      <c r="V513" s="9" t="s">
        <v>29</v>
      </c>
      <c r="W513" s="87" t="str">
        <f t="shared" si="3"/>
        <v>Ativo</v>
      </c>
      <c r="X513" s="22"/>
      <c r="Y513" s="88" t="s">
        <v>220</v>
      </c>
      <c r="Z513" s="90"/>
      <c r="AA513" s="90"/>
      <c r="AB513" s="90"/>
      <c r="AC513" s="90">
        <v>64015.93</v>
      </c>
      <c r="AD513" s="90">
        <v>59888.92</v>
      </c>
      <c r="AE513" s="90">
        <v>44917.04</v>
      </c>
      <c r="AF513" s="90">
        <v>46776.24</v>
      </c>
      <c r="AG513" s="90">
        <v>51910.5</v>
      </c>
      <c r="AH513" s="90">
        <v>56248.95</v>
      </c>
      <c r="AI513" s="90">
        <v>56870.02</v>
      </c>
      <c r="AJ513" s="90">
        <v>41471.87</v>
      </c>
      <c r="AK513" s="90">
        <v>46115.8</v>
      </c>
      <c r="AL513" s="90">
        <v>42232.68</v>
      </c>
      <c r="AM513" s="90">
        <v>39568.06</v>
      </c>
      <c r="AN513" s="90">
        <v>43508.72</v>
      </c>
      <c r="AO513" s="90">
        <v>64045.57</v>
      </c>
      <c r="AP513" s="90">
        <v>66948.91</v>
      </c>
      <c r="AQ513" s="89">
        <v>67122.48</v>
      </c>
      <c r="AR513" s="89">
        <v>68171.38</v>
      </c>
    </row>
    <row r="514" ht="15.75" customHeight="1">
      <c r="A514" s="57" t="s">
        <v>37</v>
      </c>
      <c r="B514" s="80" t="s">
        <v>1845</v>
      </c>
      <c r="C514" s="20" t="s">
        <v>1846</v>
      </c>
      <c r="D514" s="81" t="s">
        <v>18</v>
      </c>
      <c r="E514" s="22" t="s">
        <v>62</v>
      </c>
      <c r="F514" s="81" t="s">
        <v>63</v>
      </c>
      <c r="G514" s="81" t="str">
        <f t="shared" si="1"/>
        <v>Augusto</v>
      </c>
      <c r="H514" s="87" t="s">
        <v>214</v>
      </c>
      <c r="I514" s="87" t="s">
        <v>24</v>
      </c>
      <c r="J514" s="81" t="str">
        <f t="shared" si="2"/>
        <v>Não</v>
      </c>
      <c r="K514" s="83">
        <v>45163.0</v>
      </c>
      <c r="L514" s="98"/>
      <c r="M514" s="22" t="s">
        <v>77</v>
      </c>
      <c r="N514" s="84">
        <v>0.015</v>
      </c>
      <c r="O514" s="81" t="s">
        <v>86</v>
      </c>
      <c r="P514" s="85">
        <v>0.1</v>
      </c>
      <c r="Q514" s="122"/>
      <c r="R514" s="127"/>
      <c r="S514" s="96" t="s">
        <v>1847</v>
      </c>
      <c r="T514" s="22" t="s">
        <v>215</v>
      </c>
      <c r="U514" s="86" t="s">
        <v>1848</v>
      </c>
      <c r="V514" s="9" t="s">
        <v>269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>
        <v>0.0</v>
      </c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138546.58</v>
      </c>
      <c r="AQ514" s="89">
        <v>139562.43</v>
      </c>
      <c r="AR514" s="89">
        <v>140246.64</v>
      </c>
    </row>
    <row r="515" ht="15.75" customHeight="1">
      <c r="A515" s="57" t="s">
        <v>37</v>
      </c>
      <c r="B515" s="133" t="s">
        <v>1849</v>
      </c>
      <c r="C515" s="20" t="s">
        <v>1850</v>
      </c>
      <c r="D515" s="81" t="s">
        <v>18</v>
      </c>
      <c r="E515" s="22" t="s">
        <v>62</v>
      </c>
      <c r="F515" s="81" t="s">
        <v>63</v>
      </c>
      <c r="G515" s="81" t="str">
        <f t="shared" si="1"/>
        <v>Augusto</v>
      </c>
      <c r="H515" s="82" t="s">
        <v>282</v>
      </c>
      <c r="I515" s="82" t="s">
        <v>272</v>
      </c>
      <c r="J515" s="81" t="str">
        <f t="shared" si="2"/>
        <v>Sim</v>
      </c>
      <c r="K515" s="83">
        <v>45035.0</v>
      </c>
      <c r="L515" s="135">
        <v>45273.0</v>
      </c>
      <c r="M515" s="22" t="s">
        <v>50</v>
      </c>
      <c r="N515" s="84">
        <v>0.012</v>
      </c>
      <c r="O515" s="81" t="s">
        <v>24</v>
      </c>
      <c r="P515" s="85">
        <v>0.0</v>
      </c>
      <c r="Q515" s="46" t="s">
        <v>1851</v>
      </c>
      <c r="R515" s="46"/>
      <c r="S515" s="96"/>
      <c r="T515" s="22" t="s">
        <v>215</v>
      </c>
      <c r="U515" s="86" t="s">
        <v>1848</v>
      </c>
      <c r="V515" s="9" t="s">
        <v>269</v>
      </c>
      <c r="W515" s="87" t="str">
        <f t="shared" si="3"/>
        <v>Encerrado</v>
      </c>
      <c r="X515" s="22"/>
      <c r="Y515" s="88"/>
      <c r="Z515" s="90"/>
      <c r="AA515" s="90"/>
      <c r="AB515" s="90"/>
      <c r="AC515" s="90"/>
      <c r="AD515" s="90"/>
      <c r="AE515" s="90"/>
      <c r="AF515" s="90">
        <v>0.0</v>
      </c>
      <c r="AG515" s="90">
        <v>701737.29</v>
      </c>
      <c r="AH515" s="90">
        <v>709516.96</v>
      </c>
      <c r="AI515" s="90">
        <v>311081.44</v>
      </c>
      <c r="AJ515" s="90">
        <v>313149.4</v>
      </c>
      <c r="AK515" s="90">
        <v>313634.66</v>
      </c>
      <c r="AL515" s="90">
        <v>3.86</v>
      </c>
      <c r="AM515" s="90">
        <v>3.86</v>
      </c>
      <c r="AN515" s="90">
        <v>3.86</v>
      </c>
      <c r="AO515" s="90">
        <v>0.0</v>
      </c>
      <c r="AP515" s="90">
        <v>0.0</v>
      </c>
      <c r="AQ515" s="89">
        <v>0.0</v>
      </c>
      <c r="AR515" s="89">
        <v>0.0</v>
      </c>
    </row>
    <row r="516" ht="15.75" customHeight="1">
      <c r="A516" s="57" t="s">
        <v>37</v>
      </c>
      <c r="B516" s="80" t="s">
        <v>1852</v>
      </c>
      <c r="C516" s="20" t="s">
        <v>1853</v>
      </c>
      <c r="D516" s="81" t="s">
        <v>18</v>
      </c>
      <c r="E516" s="22" t="s">
        <v>62</v>
      </c>
      <c r="F516" s="81" t="s">
        <v>570</v>
      </c>
      <c r="G516" s="81" t="str">
        <f t="shared" si="1"/>
        <v>Augusto</v>
      </c>
      <c r="H516" s="82" t="s">
        <v>239</v>
      </c>
      <c r="I516" s="82" t="s">
        <v>272</v>
      </c>
      <c r="J516" s="81" t="str">
        <f t="shared" si="2"/>
        <v>Não</v>
      </c>
      <c r="K516" s="83">
        <v>45163.0</v>
      </c>
      <c r="L516" s="98"/>
      <c r="M516" s="22" t="s">
        <v>50</v>
      </c>
      <c r="N516" s="84">
        <v>0.007</v>
      </c>
      <c r="O516" s="81" t="s">
        <v>24</v>
      </c>
      <c r="P516" s="85">
        <v>0.0</v>
      </c>
      <c r="Q516" s="127"/>
      <c r="R516" s="127"/>
      <c r="S516" s="46" t="s">
        <v>985</v>
      </c>
      <c r="T516" s="22" t="s">
        <v>215</v>
      </c>
      <c r="U516" s="86" t="s">
        <v>1854</v>
      </c>
      <c r="V516" s="9" t="s">
        <v>298</v>
      </c>
      <c r="W516" s="87" t="str">
        <f t="shared" si="3"/>
        <v>Ativo</v>
      </c>
      <c r="X516" s="22"/>
      <c r="Y516" s="88" t="s">
        <v>144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0.0</v>
      </c>
      <c r="AJ516" s="90">
        <v>0.0</v>
      </c>
      <c r="AK516" s="90">
        <v>0.0</v>
      </c>
      <c r="AL516" s="90">
        <v>0.0</v>
      </c>
      <c r="AM516" s="90">
        <v>0.0</v>
      </c>
      <c r="AN516" s="90">
        <v>0.0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37</v>
      </c>
      <c r="B517" s="80" t="s">
        <v>1855</v>
      </c>
      <c r="C517" s="20" t="s">
        <v>1856</v>
      </c>
      <c r="D517" s="81" t="s">
        <v>18</v>
      </c>
      <c r="E517" s="22" t="s">
        <v>62</v>
      </c>
      <c r="F517" s="81" t="s">
        <v>63</v>
      </c>
      <c r="G517" s="81" t="str">
        <f t="shared" si="1"/>
        <v>Augusto</v>
      </c>
      <c r="H517" s="82" t="s">
        <v>239</v>
      </c>
      <c r="I517" s="82" t="s">
        <v>272</v>
      </c>
      <c r="J517" s="81" t="str">
        <f t="shared" si="2"/>
        <v>Não</v>
      </c>
      <c r="K517" s="83">
        <v>45163.0</v>
      </c>
      <c r="L517" s="98"/>
      <c r="M517" s="22" t="s">
        <v>50</v>
      </c>
      <c r="N517" s="84">
        <v>0.012</v>
      </c>
      <c r="O517" s="81" t="s">
        <v>24</v>
      </c>
      <c r="P517" s="85">
        <v>0.0</v>
      </c>
      <c r="Q517" s="127"/>
      <c r="R517" s="127"/>
      <c r="S517" s="220" t="s">
        <v>1857</v>
      </c>
      <c r="T517" s="22" t="s">
        <v>215</v>
      </c>
      <c r="U517" s="86" t="s">
        <v>1858</v>
      </c>
      <c r="V517" s="9" t="s">
        <v>269</v>
      </c>
      <c r="W517" s="87" t="str">
        <f t="shared" si="3"/>
        <v>Ativo</v>
      </c>
      <c r="X517" s="22"/>
      <c r="Y517" s="88" t="s">
        <v>144</v>
      </c>
      <c r="Z517" s="90"/>
      <c r="AA517" s="90"/>
      <c r="AB517" s="90"/>
      <c r="AC517" s="90"/>
      <c r="AD517" s="90"/>
      <c r="AE517" s="90"/>
      <c r="AF517" s="90">
        <v>0.0</v>
      </c>
      <c r="AG517" s="90">
        <v>0.0</v>
      </c>
      <c r="AH517" s="90">
        <v>0.0</v>
      </c>
      <c r="AI517" s="90">
        <v>0.0</v>
      </c>
      <c r="AJ517" s="90">
        <v>0.0</v>
      </c>
      <c r="AK517" s="90">
        <v>0.0</v>
      </c>
      <c r="AL517" s="90">
        <v>0.0</v>
      </c>
      <c r="AM517" s="90">
        <v>0.0</v>
      </c>
      <c r="AN517" s="90">
        <v>0.0</v>
      </c>
      <c r="AO517" s="90">
        <v>0.0</v>
      </c>
      <c r="AP517" s="90">
        <v>0.0</v>
      </c>
      <c r="AQ517" s="89">
        <v>0.0</v>
      </c>
      <c r="AR517" s="89">
        <v>0.0</v>
      </c>
    </row>
    <row r="518" ht="15.75" customHeight="1">
      <c r="A518" s="57" t="s">
        <v>37</v>
      </c>
      <c r="B518" s="80" t="s">
        <v>1859</v>
      </c>
      <c r="C518" s="20" t="s">
        <v>1860</v>
      </c>
      <c r="D518" s="81" t="s">
        <v>67</v>
      </c>
      <c r="E518" s="22" t="s">
        <v>29</v>
      </c>
      <c r="F518" s="81" t="s">
        <v>30</v>
      </c>
      <c r="G518" s="81" t="str">
        <f t="shared" si="1"/>
        <v>Bruno</v>
      </c>
      <c r="H518" s="82" t="s">
        <v>214</v>
      </c>
      <c r="I518" s="82" t="s">
        <v>24</v>
      </c>
      <c r="J518" s="81" t="str">
        <f t="shared" si="2"/>
        <v>Não</v>
      </c>
      <c r="K518" s="83">
        <v>45082.0</v>
      </c>
      <c r="L518" s="98"/>
      <c r="M518" s="22" t="s">
        <v>46</v>
      </c>
      <c r="N518" s="84">
        <v>0.018</v>
      </c>
      <c r="O518" s="81" t="s">
        <v>86</v>
      </c>
      <c r="P518" s="85">
        <v>0.2</v>
      </c>
      <c r="Q518" s="102"/>
      <c r="R518" s="102"/>
      <c r="S518" s="102"/>
      <c r="T518" s="22" t="s">
        <v>215</v>
      </c>
      <c r="U518" s="86" t="s">
        <v>1861</v>
      </c>
      <c r="V518" s="9" t="s">
        <v>29</v>
      </c>
      <c r="W518" s="87" t="str">
        <f t="shared" si="3"/>
        <v>Ativo</v>
      </c>
      <c r="X518" s="22"/>
      <c r="Y518" s="88" t="s">
        <v>144</v>
      </c>
      <c r="Z518" s="90"/>
      <c r="AA518" s="90"/>
      <c r="AB518" s="90"/>
      <c r="AC518" s="90"/>
      <c r="AD518" s="90"/>
      <c r="AE518" s="90"/>
      <c r="AF518" s="90"/>
      <c r="AG518" s="90">
        <v>0.0</v>
      </c>
      <c r="AH518" s="90">
        <v>0.0</v>
      </c>
      <c r="AI518" s="90">
        <v>623400.99</v>
      </c>
      <c r="AJ518" s="90">
        <v>681159.69</v>
      </c>
      <c r="AK518" s="90">
        <v>701601.4</v>
      </c>
      <c r="AL518" s="90">
        <v>692743.23</v>
      </c>
      <c r="AM518" s="90">
        <v>688107.42</v>
      </c>
      <c r="AN518" s="90">
        <v>701645.17</v>
      </c>
      <c r="AO518" s="90">
        <v>721860.49</v>
      </c>
      <c r="AP518" s="90">
        <v>688520.55</v>
      </c>
      <c r="AQ518" s="89">
        <v>695565.07</v>
      </c>
      <c r="AR518" s="89">
        <v>703252.34</v>
      </c>
    </row>
    <row r="519" ht="15.75" customHeight="1">
      <c r="A519" s="57" t="s">
        <v>37</v>
      </c>
      <c r="B519" s="80" t="s">
        <v>1862</v>
      </c>
      <c r="C519" s="20" t="s">
        <v>1863</v>
      </c>
      <c r="D519" s="81" t="s">
        <v>18</v>
      </c>
      <c r="E519" s="22" t="s">
        <v>19</v>
      </c>
      <c r="F519" s="81" t="s">
        <v>20</v>
      </c>
      <c r="G519" s="81" t="str">
        <f t="shared" si="1"/>
        <v>Augusto</v>
      </c>
      <c r="H519" s="87" t="s">
        <v>214</v>
      </c>
      <c r="I519" s="87" t="s">
        <v>24</v>
      </c>
      <c r="J519" s="81" t="str">
        <f t="shared" si="2"/>
        <v>Não</v>
      </c>
      <c r="K519" s="83">
        <v>44994.0</v>
      </c>
      <c r="L519" s="22"/>
      <c r="M519" s="86" t="s">
        <v>50</v>
      </c>
      <c r="N519" s="94">
        <v>0.012</v>
      </c>
      <c r="O519" s="9" t="s">
        <v>24</v>
      </c>
      <c r="P519" s="95">
        <v>0.0</v>
      </c>
      <c r="Q519" s="103"/>
      <c r="R519" s="102"/>
      <c r="S519" s="103" t="s">
        <v>615</v>
      </c>
      <c r="T519" s="22" t="s">
        <v>215</v>
      </c>
      <c r="U519" s="86" t="s">
        <v>1864</v>
      </c>
      <c r="V519" s="9" t="s">
        <v>19</v>
      </c>
      <c r="W519" s="87" t="str">
        <f t="shared" si="3"/>
        <v>Ativo</v>
      </c>
      <c r="X519" s="22"/>
      <c r="Y519" s="88" t="s">
        <v>220</v>
      </c>
      <c r="Z519" s="90"/>
      <c r="AA519" s="90"/>
      <c r="AB519" s="90"/>
      <c r="AC519" s="90"/>
      <c r="AD519" s="90"/>
      <c r="AE519" s="90">
        <v>0.0</v>
      </c>
      <c r="AF519" s="90">
        <v>104644.9</v>
      </c>
      <c r="AG519" s="90">
        <v>104992.36</v>
      </c>
      <c r="AH519" s="90">
        <v>106366.95</v>
      </c>
      <c r="AI519" s="90">
        <v>107455.17</v>
      </c>
      <c r="AJ519" s="90">
        <v>108307.08</v>
      </c>
      <c r="AK519" s="90">
        <v>109381.01</v>
      </c>
      <c r="AL519" s="90">
        <v>110181.84</v>
      </c>
      <c r="AM519" s="90">
        <v>110541.69</v>
      </c>
      <c r="AN519" s="90">
        <v>111342.3</v>
      </c>
      <c r="AO519" s="90">
        <v>112177.45</v>
      </c>
      <c r="AP519" s="90">
        <v>113123.62</v>
      </c>
      <c r="AQ519" s="89">
        <v>113982.99</v>
      </c>
      <c r="AR519" s="89">
        <v>114402.67</v>
      </c>
    </row>
    <row r="520" ht="15.75" customHeight="1">
      <c r="A520" s="57" t="s">
        <v>37</v>
      </c>
      <c r="B520" s="80" t="s">
        <v>1865</v>
      </c>
      <c r="C520" s="20" t="s">
        <v>1866</v>
      </c>
      <c r="D520" s="81" t="s">
        <v>67</v>
      </c>
      <c r="E520" s="22" t="s">
        <v>29</v>
      </c>
      <c r="F520" s="81" t="s">
        <v>30</v>
      </c>
      <c r="G520" s="81" t="str">
        <f t="shared" si="1"/>
        <v>Bruno</v>
      </c>
      <c r="H520" s="82" t="s">
        <v>214</v>
      </c>
      <c r="I520" s="82" t="s">
        <v>24</v>
      </c>
      <c r="J520" s="81" t="str">
        <f t="shared" si="2"/>
        <v>Não</v>
      </c>
      <c r="K520" s="83">
        <v>45089.0</v>
      </c>
      <c r="L520" s="22"/>
      <c r="M520" s="22" t="s">
        <v>637</v>
      </c>
      <c r="N520" s="84">
        <v>0.008</v>
      </c>
      <c r="O520" s="81" t="s">
        <v>24</v>
      </c>
      <c r="P520" s="85">
        <v>0.0</v>
      </c>
      <c r="Q520" s="46"/>
      <c r="R520" s="46" t="s">
        <v>1867</v>
      </c>
      <c r="S520" s="46"/>
      <c r="T520" s="22" t="s">
        <v>215</v>
      </c>
      <c r="U520" s="86" t="s">
        <v>1868</v>
      </c>
      <c r="V520" s="9" t="s">
        <v>29</v>
      </c>
      <c r="W520" s="87" t="str">
        <f t="shared" si="3"/>
        <v>Ativo</v>
      </c>
      <c r="X520" s="22"/>
      <c r="Y520" s="88" t="s">
        <v>220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844672.09</v>
      </c>
      <c r="AJ520" s="90">
        <v>1470305.87</v>
      </c>
      <c r="AK520" s="90">
        <v>1550885.26</v>
      </c>
      <c r="AL520" s="90">
        <v>1818215.96</v>
      </c>
      <c r="AM520" s="90">
        <v>1901777.71</v>
      </c>
      <c r="AN520" s="90">
        <v>1783134.08</v>
      </c>
      <c r="AO520" s="90">
        <v>2044607.24</v>
      </c>
      <c r="AP520" s="90">
        <v>2055002.86</v>
      </c>
      <c r="AQ520" s="89">
        <v>2110226.61</v>
      </c>
      <c r="AR520" s="89">
        <v>2137864.26</v>
      </c>
    </row>
    <row r="521" ht="15.75" customHeight="1">
      <c r="A521" s="57" t="s">
        <v>37</v>
      </c>
      <c r="B521" s="80" t="s">
        <v>1869</v>
      </c>
      <c r="C521" s="20" t="s">
        <v>1870</v>
      </c>
      <c r="D521" s="81" t="s">
        <v>18</v>
      </c>
      <c r="E521" s="22" t="s">
        <v>29</v>
      </c>
      <c r="F521" s="81" t="s">
        <v>79</v>
      </c>
      <c r="G521" s="81" t="str">
        <f t="shared" si="1"/>
        <v>Breno</v>
      </c>
      <c r="H521" s="82" t="s">
        <v>214</v>
      </c>
      <c r="I521" s="82" t="s">
        <v>24</v>
      </c>
      <c r="J521" s="81" t="str">
        <f t="shared" si="2"/>
        <v>Não</v>
      </c>
      <c r="K521" s="83">
        <v>44986.0</v>
      </c>
      <c r="L521" s="22"/>
      <c r="M521" s="22" t="s">
        <v>50</v>
      </c>
      <c r="N521" s="84">
        <v>0.012</v>
      </c>
      <c r="O521" s="81" t="s">
        <v>24</v>
      </c>
      <c r="P521" s="85">
        <v>0.0</v>
      </c>
      <c r="Q521" s="127"/>
      <c r="R521" s="127"/>
      <c r="S521" s="127"/>
      <c r="T521" s="22" t="s">
        <v>215</v>
      </c>
      <c r="U521" s="86" t="s">
        <v>1871</v>
      </c>
      <c r="V521" s="9" t="s">
        <v>29</v>
      </c>
      <c r="W521" s="87" t="str">
        <f t="shared" si="3"/>
        <v>Ativo</v>
      </c>
      <c r="X521" s="22"/>
      <c r="Y521" s="88" t="s">
        <v>220</v>
      </c>
      <c r="Z521" s="90"/>
      <c r="AA521" s="90"/>
      <c r="AB521" s="90"/>
      <c r="AC521" s="90"/>
      <c r="AD521" s="90"/>
      <c r="AE521" s="90">
        <v>0.0</v>
      </c>
      <c r="AF521" s="90">
        <v>397131.76</v>
      </c>
      <c r="AG521" s="90">
        <v>400319.23</v>
      </c>
      <c r="AH521" s="90">
        <v>403819.67</v>
      </c>
      <c r="AI521" s="90">
        <v>407595.85</v>
      </c>
      <c r="AJ521" s="90">
        <v>410402.21</v>
      </c>
      <c r="AK521" s="90">
        <v>413976.63</v>
      </c>
      <c r="AL521" s="90">
        <v>416683.62</v>
      </c>
      <c r="AM521" s="90">
        <v>420357.87</v>
      </c>
      <c r="AN521" s="90">
        <v>423410.5</v>
      </c>
      <c r="AO521" s="90">
        <v>426737.93</v>
      </c>
      <c r="AP521" s="90">
        <v>429986.35</v>
      </c>
      <c r="AQ521" s="89">
        <v>433344.55</v>
      </c>
      <c r="AR521" s="89">
        <v>436678.49</v>
      </c>
    </row>
    <row r="522" ht="17.25" customHeight="1">
      <c r="A522" s="57" t="s">
        <v>37</v>
      </c>
      <c r="B522" s="80" t="s">
        <v>1872</v>
      </c>
      <c r="C522" s="20" t="s">
        <v>1873</v>
      </c>
      <c r="D522" s="81" t="s">
        <v>18</v>
      </c>
      <c r="E522" s="22" t="s">
        <v>29</v>
      </c>
      <c r="F522" s="81" t="s">
        <v>79</v>
      </c>
      <c r="G522" s="81" t="str">
        <f t="shared" si="1"/>
        <v>Augusto</v>
      </c>
      <c r="H522" s="82" t="s">
        <v>214</v>
      </c>
      <c r="I522" s="82" t="s">
        <v>24</v>
      </c>
      <c r="J522" s="81" t="str">
        <f t="shared" si="2"/>
        <v>Não</v>
      </c>
      <c r="K522" s="83">
        <v>44973.0</v>
      </c>
      <c r="L522" s="22"/>
      <c r="M522" s="22" t="s">
        <v>50</v>
      </c>
      <c r="N522" s="84">
        <v>0.012</v>
      </c>
      <c r="O522" s="81" t="s">
        <v>24</v>
      </c>
      <c r="P522" s="85">
        <v>0.0</v>
      </c>
      <c r="Q522" s="127"/>
      <c r="R522" s="127"/>
      <c r="S522" s="127"/>
      <c r="T522" s="22" t="s">
        <v>215</v>
      </c>
      <c r="U522" s="86" t="s">
        <v>1874</v>
      </c>
      <c r="V522" s="9" t="s">
        <v>29</v>
      </c>
      <c r="W522" s="87" t="str">
        <f t="shared" si="3"/>
        <v>Ativo</v>
      </c>
      <c r="X522" s="22"/>
      <c r="Y522" s="88" t="s">
        <v>220</v>
      </c>
      <c r="Z522" s="90"/>
      <c r="AA522" s="90"/>
      <c r="AB522" s="90"/>
      <c r="AC522" s="90"/>
      <c r="AD522" s="90">
        <v>0.0</v>
      </c>
      <c r="AE522" s="90">
        <v>22406.26</v>
      </c>
      <c r="AF522" s="90">
        <v>123178.45</v>
      </c>
      <c r="AG522" s="90">
        <v>125221.88</v>
      </c>
      <c r="AH522" s="90">
        <v>127766.28</v>
      </c>
      <c r="AI522" s="90">
        <v>128997.24</v>
      </c>
      <c r="AJ522" s="90">
        <v>129836.83</v>
      </c>
      <c r="AK522" s="90">
        <v>135579.88</v>
      </c>
      <c r="AL522" s="90">
        <v>135977.64</v>
      </c>
      <c r="AM522" s="90">
        <v>136319.08</v>
      </c>
      <c r="AN522" s="90">
        <v>142388.81</v>
      </c>
      <c r="AO522" s="90">
        <v>143984.23</v>
      </c>
      <c r="AP522" s="90">
        <v>144825.19</v>
      </c>
      <c r="AQ522" s="89">
        <v>145769.92</v>
      </c>
      <c r="AR522" s="89">
        <v>146841.97</v>
      </c>
    </row>
    <row r="523" ht="17.25" customHeight="1">
      <c r="A523" s="57" t="s">
        <v>37</v>
      </c>
      <c r="B523" s="118" t="s">
        <v>1875</v>
      </c>
      <c r="C523" s="160" t="s">
        <v>1876</v>
      </c>
      <c r="D523" s="81" t="s">
        <v>18</v>
      </c>
      <c r="E523" s="22" t="s">
        <v>29</v>
      </c>
      <c r="F523" s="81" t="s">
        <v>120</v>
      </c>
      <c r="G523" s="81" t="str">
        <f t="shared" si="1"/>
        <v>Augusto</v>
      </c>
      <c r="H523" s="82" t="s">
        <v>214</v>
      </c>
      <c r="I523" s="87" t="s">
        <v>24</v>
      </c>
      <c r="J523" s="81" t="str">
        <f t="shared" si="2"/>
        <v>Não</v>
      </c>
      <c r="K523" s="83">
        <v>45259.0</v>
      </c>
      <c r="L523" s="22"/>
      <c r="M523" s="22" t="s">
        <v>50</v>
      </c>
      <c r="N523" s="58">
        <v>0.012</v>
      </c>
      <c r="O523" s="41" t="s">
        <v>24</v>
      </c>
      <c r="P523" s="59">
        <v>0.0</v>
      </c>
      <c r="Q523" s="127"/>
      <c r="R523" s="127"/>
      <c r="S523" s="184"/>
      <c r="T523" s="22" t="s">
        <v>215</v>
      </c>
      <c r="U523" s="86" t="s">
        <v>1877</v>
      </c>
      <c r="V523" s="9" t="s">
        <v>29</v>
      </c>
      <c r="W523" s="87" t="str">
        <f t="shared" si="3"/>
        <v>Ativo</v>
      </c>
      <c r="X523" s="22"/>
      <c r="Y523" s="88" t="s">
        <v>220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>
        <v>20010.0</v>
      </c>
      <c r="AO523" s="90">
        <v>40308.46</v>
      </c>
      <c r="AP523" s="90">
        <v>40674.87</v>
      </c>
      <c r="AQ523" s="89">
        <v>61072.64</v>
      </c>
      <c r="AR523" s="89">
        <v>71720.31</v>
      </c>
    </row>
    <row r="524" ht="15.75" customHeight="1">
      <c r="A524" s="57" t="s">
        <v>37</v>
      </c>
      <c r="B524" s="80" t="s">
        <v>1878</v>
      </c>
      <c r="C524" s="221" t="s">
        <v>1879</v>
      </c>
      <c r="D524" s="81" t="s">
        <v>18</v>
      </c>
      <c r="E524" s="22" t="s">
        <v>62</v>
      </c>
      <c r="F524" s="81" t="s">
        <v>63</v>
      </c>
      <c r="G524" s="81" t="str">
        <f t="shared" si="1"/>
        <v>Augusto</v>
      </c>
      <c r="H524" s="87" t="s">
        <v>214</v>
      </c>
      <c r="I524" s="87" t="s">
        <v>24</v>
      </c>
      <c r="J524" s="81" t="str">
        <f t="shared" si="2"/>
        <v>Não</v>
      </c>
      <c r="K524" s="83">
        <v>45111.0</v>
      </c>
      <c r="L524" s="98"/>
      <c r="M524" s="22" t="s">
        <v>46</v>
      </c>
      <c r="N524" s="84">
        <v>0.02</v>
      </c>
      <c r="O524" s="81" t="s">
        <v>86</v>
      </c>
      <c r="P524" s="85">
        <v>0.2</v>
      </c>
      <c r="Q524" s="96"/>
      <c r="R524" s="127"/>
      <c r="S524" s="127"/>
      <c r="T524" s="22" t="s">
        <v>215</v>
      </c>
      <c r="U524" s="86" t="s">
        <v>1880</v>
      </c>
      <c r="V524" s="9" t="s">
        <v>269</v>
      </c>
      <c r="W524" s="87" t="str">
        <f t="shared" si="3"/>
        <v>Ativo</v>
      </c>
      <c r="X524" s="22"/>
      <c r="Y524" s="88" t="s">
        <v>144</v>
      </c>
      <c r="Z524" s="90"/>
      <c r="AA524" s="90"/>
      <c r="AB524" s="90"/>
      <c r="AC524" s="90"/>
      <c r="AD524" s="90"/>
      <c r="AE524" s="90"/>
      <c r="AF524" s="90">
        <v>0.0</v>
      </c>
      <c r="AG524" s="90">
        <v>0.0</v>
      </c>
      <c r="AH524" s="90">
        <v>0.0</v>
      </c>
      <c r="AI524" s="90">
        <v>0.0</v>
      </c>
      <c r="AJ524" s="90">
        <v>650405.77</v>
      </c>
      <c r="AK524" s="90">
        <v>679714.54</v>
      </c>
      <c r="AL524" s="90">
        <v>776296.78</v>
      </c>
      <c r="AM524" s="90">
        <v>796616.21</v>
      </c>
      <c r="AN524" s="90">
        <v>823802.9</v>
      </c>
      <c r="AO524" s="90">
        <v>945272.34</v>
      </c>
      <c r="AP524" s="90">
        <v>972610.18</v>
      </c>
      <c r="AQ524" s="89">
        <v>981430.06</v>
      </c>
      <c r="AR524" s="89">
        <v>0.0</v>
      </c>
    </row>
    <row r="525" ht="15.75" customHeight="1">
      <c r="A525" s="57" t="s">
        <v>37</v>
      </c>
      <c r="B525" s="80" t="s">
        <v>1878</v>
      </c>
      <c r="C525" s="221" t="s">
        <v>1881</v>
      </c>
      <c r="D525" s="81" t="s">
        <v>18</v>
      </c>
      <c r="E525" s="22" t="s">
        <v>62</v>
      </c>
      <c r="F525" s="81" t="s">
        <v>63</v>
      </c>
      <c r="G525" s="81" t="str">
        <f t="shared" si="1"/>
        <v>Augusto</v>
      </c>
      <c r="H525" s="82" t="s">
        <v>214</v>
      </c>
      <c r="I525" s="82" t="s">
        <v>24</v>
      </c>
      <c r="J525" s="81" t="str">
        <f t="shared" si="2"/>
        <v>Não</v>
      </c>
      <c r="K525" s="83">
        <v>45035.0</v>
      </c>
      <c r="L525" s="22"/>
      <c r="M525" s="22" t="s">
        <v>50</v>
      </c>
      <c r="N525" s="84">
        <v>0.012</v>
      </c>
      <c r="O525" s="81" t="s">
        <v>24</v>
      </c>
      <c r="P525" s="85">
        <v>0.0</v>
      </c>
      <c r="Q525" s="127"/>
      <c r="R525" s="127"/>
      <c r="S525" s="127"/>
      <c r="T525" s="22" t="s">
        <v>215</v>
      </c>
      <c r="U525" s="86" t="s">
        <v>1880</v>
      </c>
      <c r="V525" s="9" t="s">
        <v>269</v>
      </c>
      <c r="W525" s="87" t="str">
        <f t="shared" si="3"/>
        <v>Ativo</v>
      </c>
      <c r="X525" s="22"/>
      <c r="Y525" s="88" t="s">
        <v>144</v>
      </c>
      <c r="Z525" s="90"/>
      <c r="AA525" s="90"/>
      <c r="AB525" s="90"/>
      <c r="AC525" s="90"/>
      <c r="AD525" s="90"/>
      <c r="AE525" s="90"/>
      <c r="AF525" s="90">
        <v>0.0</v>
      </c>
      <c r="AG525" s="90">
        <v>3193690.29</v>
      </c>
      <c r="AH525" s="90">
        <v>3353269.63</v>
      </c>
      <c r="AI525" s="90">
        <v>3483183.91</v>
      </c>
      <c r="AJ525" s="90">
        <v>2892594.6</v>
      </c>
      <c r="AK525" s="90">
        <v>2920496.59</v>
      </c>
      <c r="AL525" s="90">
        <v>2943857.57</v>
      </c>
      <c r="AM525" s="90">
        <v>2969879.49</v>
      </c>
      <c r="AN525" s="90">
        <v>2991246.35</v>
      </c>
      <c r="AO525" s="90">
        <v>3010215.04</v>
      </c>
      <c r="AP525" s="90">
        <v>3038251.64</v>
      </c>
      <c r="AQ525" s="89">
        <v>3063154.49</v>
      </c>
      <c r="AR525" s="89">
        <v>0.0</v>
      </c>
    </row>
    <row r="526" ht="15.75" customHeight="1">
      <c r="A526" s="57" t="s">
        <v>37</v>
      </c>
      <c r="B526" s="80" t="s">
        <v>1882</v>
      </c>
      <c r="C526" s="20" t="s">
        <v>1883</v>
      </c>
      <c r="D526" s="81" t="s">
        <v>18</v>
      </c>
      <c r="E526" s="22" t="s">
        <v>19</v>
      </c>
      <c r="F526" s="81" t="s">
        <v>20</v>
      </c>
      <c r="G526" s="81" t="str">
        <f t="shared" si="1"/>
        <v>Augusto</v>
      </c>
      <c r="H526" s="82" t="s">
        <v>214</v>
      </c>
      <c r="I526" s="82" t="s">
        <v>24</v>
      </c>
      <c r="J526" s="81" t="str">
        <f t="shared" si="2"/>
        <v>Não</v>
      </c>
      <c r="K526" s="83">
        <v>45100.0</v>
      </c>
      <c r="L526" s="98"/>
      <c r="M526" s="22" t="s">
        <v>50</v>
      </c>
      <c r="N526" s="84">
        <v>0.012</v>
      </c>
      <c r="O526" s="81" t="s">
        <v>24</v>
      </c>
      <c r="P526" s="85">
        <v>0.0</v>
      </c>
      <c r="Q526" s="127"/>
      <c r="R526" s="127"/>
      <c r="S526" s="127"/>
      <c r="T526" s="22" t="s">
        <v>215</v>
      </c>
      <c r="U526" s="86" t="s">
        <v>1884</v>
      </c>
      <c r="V526" s="9" t="s">
        <v>549</v>
      </c>
      <c r="W526" s="87" t="str">
        <f t="shared" si="3"/>
        <v>Ativo</v>
      </c>
      <c r="X526" s="22"/>
      <c r="Y526" s="88" t="s">
        <v>220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>
        <v>30059.16</v>
      </c>
      <c r="AJ526" s="90">
        <v>30326.11</v>
      </c>
      <c r="AK526" s="90">
        <v>30619.31</v>
      </c>
      <c r="AL526" s="90">
        <v>30857.14</v>
      </c>
      <c r="AM526" s="90">
        <v>31138.01</v>
      </c>
      <c r="AN526" s="90">
        <v>31371.26</v>
      </c>
      <c r="AO526" s="90">
        <v>31623.21</v>
      </c>
      <c r="AP526" s="90">
        <v>31807.61</v>
      </c>
      <c r="AQ526" s="89">
        <v>32038.04</v>
      </c>
      <c r="AR526" s="89">
        <v>32287.35</v>
      </c>
    </row>
    <row r="527" ht="15.75" customHeight="1">
      <c r="A527" s="57" t="s">
        <v>37</v>
      </c>
      <c r="B527" s="91" t="s">
        <v>1885</v>
      </c>
      <c r="C527" s="92" t="s">
        <v>1886</v>
      </c>
      <c r="D527" s="9" t="s">
        <v>18</v>
      </c>
      <c r="E527" s="86" t="s">
        <v>29</v>
      </c>
      <c r="F527" s="9" t="s">
        <v>234</v>
      </c>
      <c r="G527" s="81" t="str">
        <f t="shared" si="1"/>
        <v>Augusto</v>
      </c>
      <c r="H527" s="87" t="s">
        <v>214</v>
      </c>
      <c r="I527" s="87" t="s">
        <v>24</v>
      </c>
      <c r="J527" s="81" t="str">
        <f t="shared" si="2"/>
        <v>Não</v>
      </c>
      <c r="K527" s="93">
        <v>45315.0</v>
      </c>
      <c r="L527" s="98"/>
      <c r="M527" s="86" t="s">
        <v>223</v>
      </c>
      <c r="N527" s="94">
        <v>0.0</v>
      </c>
      <c r="O527" s="9" t="s">
        <v>24</v>
      </c>
      <c r="P527" s="95">
        <v>0.0</v>
      </c>
      <c r="Q527" s="127"/>
      <c r="R527" s="127"/>
      <c r="S527" s="127"/>
      <c r="T527" s="86" t="s">
        <v>215</v>
      </c>
      <c r="U527" s="86" t="s">
        <v>1887</v>
      </c>
      <c r="V527" s="9" t="s">
        <v>19</v>
      </c>
      <c r="W527" s="87" t="str">
        <f t="shared" si="3"/>
        <v>Ativo</v>
      </c>
      <c r="X527" s="22"/>
      <c r="Y527" s="88" t="s">
        <v>220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>
        <v>0.0</v>
      </c>
      <c r="AQ527" s="89">
        <v>0.0</v>
      </c>
      <c r="AR527" s="89">
        <v>5028.95</v>
      </c>
    </row>
    <row r="528" ht="15.75" customHeight="1">
      <c r="A528" s="57" t="s">
        <v>37</v>
      </c>
      <c r="B528" s="118" t="s">
        <v>1888</v>
      </c>
      <c r="C528" s="26" t="s">
        <v>1889</v>
      </c>
      <c r="D528" s="81" t="s">
        <v>18</v>
      </c>
      <c r="E528" s="22" t="s">
        <v>19</v>
      </c>
      <c r="F528" s="81" t="s">
        <v>20</v>
      </c>
      <c r="G528" s="81" t="str">
        <f t="shared" si="1"/>
        <v>Bruno</v>
      </c>
      <c r="H528" s="87" t="s">
        <v>214</v>
      </c>
      <c r="I528" s="82" t="s">
        <v>24</v>
      </c>
      <c r="J528" s="81" t="str">
        <f t="shared" si="2"/>
        <v>Sim</v>
      </c>
      <c r="K528" s="83">
        <v>45233.0</v>
      </c>
      <c r="L528" s="98"/>
      <c r="M528" s="86" t="s">
        <v>85</v>
      </c>
      <c r="N528" s="84">
        <v>0.012</v>
      </c>
      <c r="O528" s="9" t="s">
        <v>86</v>
      </c>
      <c r="P528" s="95">
        <v>0.1</v>
      </c>
      <c r="Q528" s="222" t="s">
        <v>1890</v>
      </c>
      <c r="R528" s="127"/>
      <c r="S528" s="223" t="s">
        <v>1891</v>
      </c>
      <c r="T528" s="22" t="s">
        <v>215</v>
      </c>
      <c r="U528" s="86" t="s">
        <v>1892</v>
      </c>
      <c r="V528" s="9" t="s">
        <v>19</v>
      </c>
      <c r="W528" s="87" t="str">
        <f t="shared" si="3"/>
        <v>Ativo</v>
      </c>
      <c r="X528" s="22"/>
      <c r="Y528" s="88" t="s">
        <v>220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>
        <v>2000000.0</v>
      </c>
      <c r="AN528" s="90">
        <v>2015353.51</v>
      </c>
      <c r="AO528" s="90">
        <v>2034452.33</v>
      </c>
      <c r="AP528" s="90">
        <v>2047708.22</v>
      </c>
      <c r="AQ528" s="89">
        <v>1556016.05</v>
      </c>
      <c r="AR528" s="89">
        <v>1063307.91</v>
      </c>
    </row>
    <row r="529" ht="15.75" customHeight="1">
      <c r="A529" s="57" t="s">
        <v>37</v>
      </c>
      <c r="B529" s="97" t="s">
        <v>1893</v>
      </c>
      <c r="C529" s="20" t="s">
        <v>1894</v>
      </c>
      <c r="D529" s="81" t="s">
        <v>18</v>
      </c>
      <c r="E529" s="22" t="s">
        <v>62</v>
      </c>
      <c r="F529" s="81" t="s">
        <v>63</v>
      </c>
      <c r="G529" s="81" t="str">
        <f t="shared" si="1"/>
        <v>Breno</v>
      </c>
      <c r="H529" s="82" t="s">
        <v>214</v>
      </c>
      <c r="I529" s="82" t="s">
        <v>24</v>
      </c>
      <c r="J529" s="81" t="str">
        <f t="shared" si="2"/>
        <v>Não</v>
      </c>
      <c r="K529" s="83">
        <v>45034.0</v>
      </c>
      <c r="L529" s="22"/>
      <c r="M529" s="22" t="s">
        <v>278</v>
      </c>
      <c r="N529" s="84">
        <v>0.008</v>
      </c>
      <c r="O529" s="81" t="s">
        <v>279</v>
      </c>
      <c r="P529" s="85">
        <v>0.1</v>
      </c>
      <c r="Q529" s="127"/>
      <c r="R529" s="127"/>
      <c r="S529" s="127"/>
      <c r="T529" s="22" t="s">
        <v>215</v>
      </c>
      <c r="U529" s="86" t="s">
        <v>1895</v>
      </c>
      <c r="V529" s="9" t="s">
        <v>243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/>
      <c r="AE529" s="90"/>
      <c r="AF529" s="90">
        <v>0.0</v>
      </c>
      <c r="AG529" s="90">
        <v>545084.31</v>
      </c>
      <c r="AH529" s="90">
        <v>579285.01</v>
      </c>
      <c r="AI529" s="90">
        <v>604195.66</v>
      </c>
      <c r="AJ529" s="90">
        <v>619206.82</v>
      </c>
      <c r="AK529" s="90">
        <v>624915.15</v>
      </c>
      <c r="AL529" s="90">
        <v>629675.94</v>
      </c>
      <c r="AM529" s="90">
        <v>618554.44</v>
      </c>
      <c r="AN529" s="90">
        <v>629953.34</v>
      </c>
      <c r="AO529" s="90">
        <v>645323.53</v>
      </c>
      <c r="AP529" s="90">
        <v>645658.4</v>
      </c>
      <c r="AQ529" s="89">
        <v>658727.99</v>
      </c>
      <c r="AR529" s="89">
        <v>663847.98</v>
      </c>
    </row>
    <row r="530" ht="15.75" customHeight="1">
      <c r="A530" s="57" t="s">
        <v>37</v>
      </c>
      <c r="B530" s="97" t="s">
        <v>1893</v>
      </c>
      <c r="C530" s="20" t="s">
        <v>1896</v>
      </c>
      <c r="D530" s="81" t="s">
        <v>18</v>
      </c>
      <c r="E530" s="22" t="s">
        <v>62</v>
      </c>
      <c r="F530" s="81" t="s">
        <v>63</v>
      </c>
      <c r="G530" s="81" t="str">
        <f t="shared" si="1"/>
        <v>Breno</v>
      </c>
      <c r="H530" s="82" t="s">
        <v>214</v>
      </c>
      <c r="I530" s="82" t="s">
        <v>24</v>
      </c>
      <c r="J530" s="81" t="str">
        <f t="shared" si="2"/>
        <v>Sim</v>
      </c>
      <c r="K530" s="83">
        <v>45034.0</v>
      </c>
      <c r="L530" s="22"/>
      <c r="M530" s="22" t="s">
        <v>50</v>
      </c>
      <c r="N530" s="84">
        <v>0.012</v>
      </c>
      <c r="O530" s="81" t="s">
        <v>24</v>
      </c>
      <c r="P530" s="85">
        <v>0.0</v>
      </c>
      <c r="Q530" s="103" t="s">
        <v>1897</v>
      </c>
      <c r="R530" s="102"/>
      <c r="S530" s="102"/>
      <c r="T530" s="22" t="s">
        <v>215</v>
      </c>
      <c r="U530" s="86" t="s">
        <v>1895</v>
      </c>
      <c r="V530" s="9" t="s">
        <v>243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/>
      <c r="AE530" s="90"/>
      <c r="AF530" s="90">
        <v>0.0</v>
      </c>
      <c r="AG530" s="90">
        <v>773689.8</v>
      </c>
      <c r="AH530" s="90">
        <v>959768.12</v>
      </c>
      <c r="AI530" s="90">
        <v>621659.37</v>
      </c>
      <c r="AJ530" s="90">
        <v>564875.41</v>
      </c>
      <c r="AK530" s="90">
        <v>570213.32</v>
      </c>
      <c r="AL530" s="90">
        <v>566734.95</v>
      </c>
      <c r="AM530" s="90">
        <v>559509.81</v>
      </c>
      <c r="AN530" s="90">
        <v>563466.37</v>
      </c>
      <c r="AO530" s="90">
        <v>567959.82</v>
      </c>
      <c r="AP530" s="90">
        <v>572510.06</v>
      </c>
      <c r="AQ530" s="89">
        <v>566750.13</v>
      </c>
      <c r="AR530" s="89">
        <v>554805.92</v>
      </c>
    </row>
    <row r="531" ht="15.75" customHeight="1">
      <c r="A531" s="57" t="s">
        <v>37</v>
      </c>
      <c r="B531" s="97" t="s">
        <v>1893</v>
      </c>
      <c r="C531" s="20" t="s">
        <v>1898</v>
      </c>
      <c r="D531" s="81" t="s">
        <v>18</v>
      </c>
      <c r="E531" s="22" t="s">
        <v>62</v>
      </c>
      <c r="F531" s="81" t="s">
        <v>63</v>
      </c>
      <c r="G531" s="81" t="str">
        <f t="shared" si="1"/>
        <v>Augusto</v>
      </c>
      <c r="H531" s="82" t="s">
        <v>214</v>
      </c>
      <c r="I531" s="82" t="s">
        <v>24</v>
      </c>
      <c r="J531" s="81" t="str">
        <f t="shared" si="2"/>
        <v>Não</v>
      </c>
      <c r="K531" s="83">
        <v>45056.0</v>
      </c>
      <c r="L531" s="98"/>
      <c r="M531" s="22" t="s">
        <v>50</v>
      </c>
      <c r="N531" s="84">
        <v>0.012</v>
      </c>
      <c r="O531" s="81" t="s">
        <v>24</v>
      </c>
      <c r="P531" s="85">
        <v>0.0</v>
      </c>
      <c r="Q531" s="127"/>
      <c r="R531" s="127"/>
      <c r="S531" s="46" t="s">
        <v>1899</v>
      </c>
      <c r="T531" s="22" t="s">
        <v>215</v>
      </c>
      <c r="U531" s="86" t="s">
        <v>1895</v>
      </c>
      <c r="V531" s="9" t="s">
        <v>243</v>
      </c>
      <c r="W531" s="87" t="str">
        <f t="shared" si="3"/>
        <v>Ativo</v>
      </c>
      <c r="X531" s="22"/>
      <c r="Y531" s="88" t="s">
        <v>144</v>
      </c>
      <c r="Z531" s="90"/>
      <c r="AA531" s="90"/>
      <c r="AB531" s="90"/>
      <c r="AC531" s="90"/>
      <c r="AD531" s="90"/>
      <c r="AE531" s="90"/>
      <c r="AF531" s="90">
        <v>0.0</v>
      </c>
      <c r="AG531" s="90">
        <v>0.0</v>
      </c>
      <c r="AH531" s="90">
        <v>0.0</v>
      </c>
      <c r="AI531" s="90">
        <v>341945.34</v>
      </c>
      <c r="AJ531" s="90">
        <v>345033.68</v>
      </c>
      <c r="AK531" s="90">
        <v>348396.55</v>
      </c>
      <c r="AL531" s="90">
        <v>351124.95</v>
      </c>
      <c r="AM531" s="90">
        <v>354086.89</v>
      </c>
      <c r="AN531" s="90">
        <v>356598.26</v>
      </c>
      <c r="AO531" s="90">
        <v>359308.27</v>
      </c>
      <c r="AP531" s="90">
        <v>362599.84</v>
      </c>
      <c r="AQ531" s="89">
        <v>365566.08</v>
      </c>
      <c r="AR531" s="89">
        <v>337962.6</v>
      </c>
    </row>
    <row r="532" ht="15.75" customHeight="1">
      <c r="A532" s="57" t="s">
        <v>37</v>
      </c>
      <c r="B532" s="80" t="s">
        <v>1900</v>
      </c>
      <c r="C532" s="20" t="s">
        <v>1901</v>
      </c>
      <c r="D532" s="81" t="s">
        <v>18</v>
      </c>
      <c r="E532" s="22" t="s">
        <v>62</v>
      </c>
      <c r="F532" s="81" t="s">
        <v>74</v>
      </c>
      <c r="G532" s="81" t="str">
        <f t="shared" si="1"/>
        <v>Augusto</v>
      </c>
      <c r="H532" s="82" t="s">
        <v>214</v>
      </c>
      <c r="I532" s="82" t="s">
        <v>24</v>
      </c>
      <c r="J532" s="81" t="str">
        <f t="shared" si="2"/>
        <v>Não</v>
      </c>
      <c r="K532" s="83">
        <v>45159.0</v>
      </c>
      <c r="L532" s="98"/>
      <c r="M532" s="22" t="s">
        <v>77</v>
      </c>
      <c r="N532" s="84">
        <v>0.015</v>
      </c>
      <c r="O532" s="81" t="s">
        <v>86</v>
      </c>
      <c r="P532" s="85">
        <v>0.1</v>
      </c>
      <c r="Q532" s="102"/>
      <c r="R532" s="102"/>
      <c r="S532" s="96" t="s">
        <v>1902</v>
      </c>
      <c r="T532" s="22" t="s">
        <v>215</v>
      </c>
      <c r="U532" s="86" t="s">
        <v>1903</v>
      </c>
      <c r="V532" s="9" t="s">
        <v>780</v>
      </c>
      <c r="W532" s="87" t="str">
        <f t="shared" si="3"/>
        <v>Ativo</v>
      </c>
      <c r="X532" s="22"/>
      <c r="Y532" s="88" t="s">
        <v>144</v>
      </c>
      <c r="Z532" s="90"/>
      <c r="AA532" s="90"/>
      <c r="AB532" s="90"/>
      <c r="AC532" s="90"/>
      <c r="AD532" s="90">
        <v>0.0</v>
      </c>
      <c r="AE532" s="90">
        <v>0.0</v>
      </c>
      <c r="AF532" s="90">
        <v>0.0</v>
      </c>
      <c r="AG532" s="90">
        <v>0.0</v>
      </c>
      <c r="AH532" s="90">
        <v>0.0</v>
      </c>
      <c r="AI532" s="90">
        <v>0.0</v>
      </c>
      <c r="AJ532" s="90">
        <v>0.0</v>
      </c>
      <c r="AK532" s="90">
        <v>169304.0</v>
      </c>
      <c r="AL532" s="90">
        <v>178411.71</v>
      </c>
      <c r="AM532" s="90">
        <v>178119.97</v>
      </c>
      <c r="AN532" s="90">
        <v>182529.06</v>
      </c>
      <c r="AO532" s="90">
        <v>186264.3</v>
      </c>
      <c r="AP532" s="90">
        <v>183385.5</v>
      </c>
      <c r="AQ532" s="89">
        <v>184894.13</v>
      </c>
      <c r="AR532" s="89">
        <v>185296.17</v>
      </c>
    </row>
    <row r="533" ht="15.75" customHeight="1">
      <c r="A533" s="6" t="s">
        <v>37</v>
      </c>
      <c r="B533" s="64" t="s">
        <v>1904</v>
      </c>
      <c r="C533" s="62" t="s">
        <v>1905</v>
      </c>
      <c r="D533" s="9" t="s">
        <v>18</v>
      </c>
      <c r="E533" s="86" t="s">
        <v>29</v>
      </c>
      <c r="F533" s="9" t="s">
        <v>120</v>
      </c>
      <c r="G533" s="81" t="str">
        <f t="shared" si="1"/>
        <v>Augusto</v>
      </c>
      <c r="H533" s="87" t="s">
        <v>214</v>
      </c>
      <c r="I533" s="87" t="s">
        <v>24</v>
      </c>
      <c r="J533" s="81" t="str">
        <f t="shared" si="2"/>
        <v>Não</v>
      </c>
      <c r="K533" s="93">
        <v>44996.0</v>
      </c>
      <c r="L533" s="98"/>
      <c r="M533" s="86" t="s">
        <v>77</v>
      </c>
      <c r="N533" s="94">
        <v>0.015</v>
      </c>
      <c r="O533" s="9" t="s">
        <v>86</v>
      </c>
      <c r="P533" s="95">
        <v>0.0</v>
      </c>
      <c r="Q533" s="102"/>
      <c r="R533" s="102"/>
      <c r="S533" s="96"/>
      <c r="T533" s="86" t="s">
        <v>215</v>
      </c>
      <c r="U533" s="63" t="s">
        <v>1906</v>
      </c>
      <c r="V533" s="9" t="s">
        <v>29</v>
      </c>
      <c r="W533" s="87" t="str">
        <f t="shared" si="3"/>
        <v>Ativo</v>
      </c>
      <c r="X533" s="22"/>
      <c r="Y533" s="88" t="s">
        <v>220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  <c r="AQ533" s="89"/>
      <c r="AR533" s="89">
        <v>0.0</v>
      </c>
    </row>
    <row r="534" ht="15.75" customHeight="1">
      <c r="A534" s="57" t="s">
        <v>37</v>
      </c>
      <c r="B534" s="37" t="s">
        <v>1907</v>
      </c>
      <c r="C534" s="34" t="s">
        <v>1908</v>
      </c>
      <c r="D534" s="81" t="s">
        <v>67</v>
      </c>
      <c r="E534" s="22" t="s">
        <v>29</v>
      </c>
      <c r="F534" s="81" t="s">
        <v>471</v>
      </c>
      <c r="G534" s="81" t="str">
        <f t="shared" si="1"/>
        <v>Augusto</v>
      </c>
      <c r="H534" s="82" t="s">
        <v>214</v>
      </c>
      <c r="I534" s="82" t="s">
        <v>24</v>
      </c>
      <c r="J534" s="81" t="str">
        <f t="shared" si="2"/>
        <v>Sim</v>
      </c>
      <c r="K534" s="83">
        <v>45177.0</v>
      </c>
      <c r="L534" s="98"/>
      <c r="M534" s="22" t="s">
        <v>50</v>
      </c>
      <c r="N534" s="84">
        <v>0.005</v>
      </c>
      <c r="O534" s="81" t="s">
        <v>24</v>
      </c>
      <c r="P534" s="85">
        <v>0.0</v>
      </c>
      <c r="Q534" s="224" t="s">
        <v>1909</v>
      </c>
      <c r="R534" s="102"/>
      <c r="S534" s="46"/>
      <c r="T534" s="22" t="s">
        <v>215</v>
      </c>
      <c r="U534" s="86" t="s">
        <v>1910</v>
      </c>
      <c r="V534" s="9" t="s">
        <v>29</v>
      </c>
      <c r="W534" s="87" t="str">
        <f t="shared" si="3"/>
        <v>Ativo</v>
      </c>
      <c r="X534" s="22"/>
      <c r="Y534" s="88" t="s">
        <v>144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>
        <v>218126.16</v>
      </c>
      <c r="AL534" s="90">
        <v>239118.78</v>
      </c>
      <c r="AM534" s="90">
        <v>244551.99</v>
      </c>
      <c r="AN534" s="90">
        <v>0.0</v>
      </c>
      <c r="AO534" s="90">
        <v>0.0</v>
      </c>
      <c r="AP534" s="90">
        <v>0.0</v>
      </c>
      <c r="AQ534" s="89">
        <v>0.0</v>
      </c>
      <c r="AR534" s="89">
        <v>0.0</v>
      </c>
    </row>
    <row r="535" ht="15.75" customHeight="1">
      <c r="A535" s="57" t="s">
        <v>37</v>
      </c>
      <c r="B535" s="97" t="s">
        <v>1911</v>
      </c>
      <c r="C535" s="20" t="s">
        <v>1912</v>
      </c>
      <c r="D535" s="81" t="s">
        <v>67</v>
      </c>
      <c r="E535" s="22" t="s">
        <v>29</v>
      </c>
      <c r="F535" s="81" t="s">
        <v>30</v>
      </c>
      <c r="G535" s="81" t="str">
        <f t="shared" si="1"/>
        <v>Breno</v>
      </c>
      <c r="H535" s="82" t="s">
        <v>214</v>
      </c>
      <c r="I535" s="82" t="s">
        <v>24</v>
      </c>
      <c r="J535" s="81" t="str">
        <f t="shared" si="2"/>
        <v>Não</v>
      </c>
      <c r="K535" s="98">
        <v>45105.0</v>
      </c>
      <c r="L535" s="98"/>
      <c r="M535" s="22" t="s">
        <v>77</v>
      </c>
      <c r="N535" s="40">
        <v>0.016</v>
      </c>
      <c r="O535" s="22" t="s">
        <v>86</v>
      </c>
      <c r="P535" s="42">
        <v>0.2</v>
      </c>
      <c r="Q535" s="46"/>
      <c r="R535" s="46"/>
      <c r="S535" s="46"/>
      <c r="T535" s="22" t="s">
        <v>296</v>
      </c>
      <c r="U535" s="86" t="s">
        <v>1913</v>
      </c>
      <c r="V535" s="86" t="s">
        <v>298</v>
      </c>
      <c r="W535" s="87" t="str">
        <f t="shared" si="3"/>
        <v>Ativo</v>
      </c>
      <c r="X535" s="22"/>
      <c r="Y535" s="88" t="s">
        <v>220</v>
      </c>
      <c r="Z535" s="225"/>
      <c r="AA535" s="225"/>
      <c r="AB535" s="225"/>
      <c r="AC535" s="225"/>
      <c r="AD535" s="225"/>
      <c r="AE535" s="225"/>
      <c r="AF535" s="225"/>
      <c r="AG535" s="90">
        <v>0.0</v>
      </c>
      <c r="AH535" s="90">
        <v>0.0</v>
      </c>
      <c r="AI535" s="90">
        <v>297526.94</v>
      </c>
      <c r="AJ535" s="90">
        <v>483333.15</v>
      </c>
      <c r="AK535" s="90">
        <v>491270.74</v>
      </c>
      <c r="AL535" s="90">
        <v>494652.08</v>
      </c>
      <c r="AM535" s="90">
        <v>495607.59</v>
      </c>
      <c r="AN535" s="90">
        <v>506447.09</v>
      </c>
      <c r="AO535" s="90">
        <v>516749.55</v>
      </c>
      <c r="AP535" s="90">
        <v>505670.98</v>
      </c>
      <c r="AQ535" s="89">
        <v>459026.09</v>
      </c>
      <c r="AR535" s="89">
        <v>463317.5</v>
      </c>
    </row>
    <row r="536" ht="15.75" customHeight="1">
      <c r="A536" s="57" t="s">
        <v>37</v>
      </c>
      <c r="B536" s="80" t="s">
        <v>1914</v>
      </c>
      <c r="C536" s="20" t="s">
        <v>1915</v>
      </c>
      <c r="D536" s="81" t="s">
        <v>18</v>
      </c>
      <c r="E536" s="22" t="s">
        <v>19</v>
      </c>
      <c r="F536" s="22" t="s">
        <v>42</v>
      </c>
      <c r="G536" s="81" t="str">
        <f t="shared" si="1"/>
        <v>Bruno</v>
      </c>
      <c r="H536" s="82" t="s">
        <v>214</v>
      </c>
      <c r="I536" s="82" t="s">
        <v>24</v>
      </c>
      <c r="J536" s="81" t="str">
        <f t="shared" si="2"/>
        <v>Não</v>
      </c>
      <c r="K536" s="98">
        <v>45162.0</v>
      </c>
      <c r="L536" s="22"/>
      <c r="M536" s="22" t="s">
        <v>50</v>
      </c>
      <c r="N536" s="40">
        <v>0.012</v>
      </c>
      <c r="O536" s="81" t="s">
        <v>24</v>
      </c>
      <c r="P536" s="85">
        <v>0.0</v>
      </c>
      <c r="Q536" s="102"/>
      <c r="R536" s="102"/>
      <c r="S536" s="102"/>
      <c r="T536" s="22" t="s">
        <v>296</v>
      </c>
      <c r="U536" s="86" t="s">
        <v>1916</v>
      </c>
      <c r="V536" s="86" t="s">
        <v>19</v>
      </c>
      <c r="W536" s="87" t="str">
        <f t="shared" si="3"/>
        <v>Ativo</v>
      </c>
      <c r="X536" s="22"/>
      <c r="Y536" s="88" t="s">
        <v>220</v>
      </c>
      <c r="Z536" s="225"/>
      <c r="AA536" s="225"/>
      <c r="AB536" s="225"/>
      <c r="AC536" s="225"/>
      <c r="AD536" s="225"/>
      <c r="AE536" s="225"/>
      <c r="AF536" s="225"/>
      <c r="AG536" s="90"/>
      <c r="AH536" s="90"/>
      <c r="AI536" s="90"/>
      <c r="AJ536" s="90"/>
      <c r="AK536" s="90">
        <v>450929.66</v>
      </c>
      <c r="AL536" s="90">
        <v>454884.96</v>
      </c>
      <c r="AM536" s="90">
        <v>459118.81</v>
      </c>
      <c r="AN536" s="90">
        <v>461300.92</v>
      </c>
      <c r="AO536" s="90">
        <v>966123.99</v>
      </c>
      <c r="AP536" s="90">
        <v>975509.87</v>
      </c>
      <c r="AQ536" s="89">
        <v>983112.91</v>
      </c>
      <c r="AR536" s="89">
        <v>990177.55</v>
      </c>
    </row>
    <row r="537" ht="15.75" customHeight="1">
      <c r="A537" s="57" t="s">
        <v>37</v>
      </c>
      <c r="B537" s="97" t="s">
        <v>1917</v>
      </c>
      <c r="C537" s="20" t="s">
        <v>1918</v>
      </c>
      <c r="D537" s="81" t="s">
        <v>18</v>
      </c>
      <c r="E537" s="22" t="s">
        <v>19</v>
      </c>
      <c r="F537" s="22" t="s">
        <v>20</v>
      </c>
      <c r="G537" s="81" t="str">
        <f t="shared" si="1"/>
        <v>Augusto</v>
      </c>
      <c r="H537" s="87" t="s">
        <v>214</v>
      </c>
      <c r="I537" s="87" t="s">
        <v>24</v>
      </c>
      <c r="J537" s="81" t="str">
        <f t="shared" si="2"/>
        <v>Não</v>
      </c>
      <c r="K537" s="98">
        <v>44998.0</v>
      </c>
      <c r="L537" s="22"/>
      <c r="M537" s="86" t="s">
        <v>50</v>
      </c>
      <c r="N537" s="204">
        <v>0.012</v>
      </c>
      <c r="O537" s="86" t="s">
        <v>24</v>
      </c>
      <c r="P537" s="205">
        <v>0.0</v>
      </c>
      <c r="Q537" s="103"/>
      <c r="R537" s="102"/>
      <c r="S537" s="103" t="s">
        <v>615</v>
      </c>
      <c r="T537" s="22" t="s">
        <v>215</v>
      </c>
      <c r="U537" s="86" t="s">
        <v>1919</v>
      </c>
      <c r="V537" s="86" t="s">
        <v>19</v>
      </c>
      <c r="W537" s="87" t="str">
        <f t="shared" si="3"/>
        <v>Ativo</v>
      </c>
      <c r="X537" s="22"/>
      <c r="Y537" s="88" t="s">
        <v>220</v>
      </c>
      <c r="Z537" s="225"/>
      <c r="AA537" s="225"/>
      <c r="AB537" s="225"/>
      <c r="AC537" s="225"/>
      <c r="AD537" s="225"/>
      <c r="AE537" s="225"/>
      <c r="AF537" s="90">
        <v>104644.56</v>
      </c>
      <c r="AG537" s="90">
        <v>105009.13</v>
      </c>
      <c r="AH537" s="90">
        <v>106396.79</v>
      </c>
      <c r="AI537" s="90">
        <v>107496.6</v>
      </c>
      <c r="AJ537" s="90">
        <v>108349.8</v>
      </c>
      <c r="AK537" s="90">
        <v>109392.57</v>
      </c>
      <c r="AL537" s="90">
        <v>110247.12</v>
      </c>
      <c r="AM537" s="90">
        <v>110627.56</v>
      </c>
      <c r="AN537" s="90">
        <v>111444.63</v>
      </c>
      <c r="AO537" s="90">
        <v>112292.46</v>
      </c>
      <c r="AP537" s="90">
        <v>113253.94</v>
      </c>
      <c r="AQ537" s="89">
        <v>114113.36</v>
      </c>
      <c r="AR537" s="89">
        <v>114480.81</v>
      </c>
    </row>
    <row r="538" ht="15.75" customHeight="1">
      <c r="A538" s="57" t="s">
        <v>37</v>
      </c>
      <c r="B538" s="80" t="s">
        <v>1920</v>
      </c>
      <c r="C538" s="20" t="s">
        <v>1921</v>
      </c>
      <c r="D538" s="81" t="s">
        <v>67</v>
      </c>
      <c r="E538" s="22" t="s">
        <v>29</v>
      </c>
      <c r="F538" s="81" t="s">
        <v>1922</v>
      </c>
      <c r="G538" s="81" t="str">
        <f t="shared" si="1"/>
        <v>Augusto</v>
      </c>
      <c r="H538" s="82" t="s">
        <v>282</v>
      </c>
      <c r="I538" s="82" t="s">
        <v>24</v>
      </c>
      <c r="J538" s="81" t="str">
        <f t="shared" si="2"/>
        <v>Não</v>
      </c>
      <c r="K538" s="83">
        <v>44932.0</v>
      </c>
      <c r="L538" s="135">
        <v>45259.0</v>
      </c>
      <c r="M538" s="22" t="s">
        <v>50</v>
      </c>
      <c r="N538" s="84">
        <v>0.012</v>
      </c>
      <c r="O538" s="81" t="s">
        <v>24</v>
      </c>
      <c r="P538" s="85">
        <v>0.0</v>
      </c>
      <c r="Q538" s="127"/>
      <c r="R538" s="127"/>
      <c r="S538" s="127"/>
      <c r="T538" s="22" t="s">
        <v>215</v>
      </c>
      <c r="U538" s="86" t="s">
        <v>1923</v>
      </c>
      <c r="V538" s="9" t="s">
        <v>298</v>
      </c>
      <c r="W538" s="87" t="str">
        <f t="shared" si="3"/>
        <v>Encerrado</v>
      </c>
      <c r="X538" s="22"/>
      <c r="Y538" s="88"/>
      <c r="Z538" s="90"/>
      <c r="AA538" s="90"/>
      <c r="AB538" s="90"/>
      <c r="AC538" s="90"/>
      <c r="AD538" s="90"/>
      <c r="AE538" s="90">
        <v>802748.34</v>
      </c>
      <c r="AF538" s="90">
        <v>913671.31</v>
      </c>
      <c r="AG538" s="90">
        <v>918724.54</v>
      </c>
      <c r="AH538" s="90">
        <v>579356.6</v>
      </c>
      <c r="AI538" s="90">
        <v>583264.52</v>
      </c>
      <c r="AJ538" s="90">
        <v>584594.91</v>
      </c>
      <c r="AK538" s="90">
        <v>585634.41</v>
      </c>
      <c r="AL538" s="90">
        <v>587784.24</v>
      </c>
      <c r="AM538" s="90">
        <v>588943.46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37</v>
      </c>
      <c r="B539" s="80" t="s">
        <v>1924</v>
      </c>
      <c r="C539" s="20" t="s">
        <v>1925</v>
      </c>
      <c r="D539" s="81" t="s">
        <v>18</v>
      </c>
      <c r="E539" s="22" t="s">
        <v>19</v>
      </c>
      <c r="F539" s="81" t="s">
        <v>55</v>
      </c>
      <c r="G539" s="81" t="str">
        <f t="shared" si="1"/>
        <v>Bruno</v>
      </c>
      <c r="H539" s="82" t="s">
        <v>214</v>
      </c>
      <c r="I539" s="82" t="s">
        <v>24</v>
      </c>
      <c r="J539" s="81" t="str">
        <f t="shared" si="2"/>
        <v>Não</v>
      </c>
      <c r="K539" s="83">
        <v>44946.0</v>
      </c>
      <c r="L539" s="22"/>
      <c r="M539" s="22" t="s">
        <v>50</v>
      </c>
      <c r="N539" s="84">
        <v>0.007</v>
      </c>
      <c r="O539" s="81" t="s">
        <v>24</v>
      </c>
      <c r="P539" s="85">
        <v>0.0</v>
      </c>
      <c r="Q539" s="127"/>
      <c r="R539" s="127"/>
      <c r="S539" s="127"/>
      <c r="T539" s="22" t="s">
        <v>215</v>
      </c>
      <c r="U539" s="86" t="s">
        <v>1926</v>
      </c>
      <c r="V539" s="9" t="s">
        <v>19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>
        <v>849130.06</v>
      </c>
      <c r="AE539" s="90">
        <v>876298.99</v>
      </c>
      <c r="AF539" s="90">
        <v>877861.49</v>
      </c>
      <c r="AG539" s="90">
        <v>883858.74</v>
      </c>
      <c r="AH539" s="90">
        <v>890507.37</v>
      </c>
      <c r="AI539" s="90">
        <v>896950.17</v>
      </c>
      <c r="AJ539" s="90">
        <v>904259.97</v>
      </c>
      <c r="AK539" s="90">
        <v>912107.56</v>
      </c>
      <c r="AL539" s="90">
        <v>929489.91</v>
      </c>
      <c r="AM539" s="90">
        <v>937853.27</v>
      </c>
      <c r="AN539" s="90">
        <v>969637.0</v>
      </c>
      <c r="AO539" s="90">
        <v>987498.22</v>
      </c>
      <c r="AP539" s="90">
        <v>895831.28</v>
      </c>
      <c r="AQ539" s="89">
        <v>1000404.98</v>
      </c>
      <c r="AR539" s="89">
        <v>1153441.88</v>
      </c>
    </row>
    <row r="540" ht="15.75" customHeight="1">
      <c r="A540" s="57" t="s">
        <v>37</v>
      </c>
      <c r="B540" s="80" t="s">
        <v>1927</v>
      </c>
      <c r="C540" s="20" t="s">
        <v>1928</v>
      </c>
      <c r="D540" s="81" t="s">
        <v>18</v>
      </c>
      <c r="E540" s="22" t="s">
        <v>19</v>
      </c>
      <c r="F540" s="81" t="s">
        <v>55</v>
      </c>
      <c r="G540" s="81" t="str">
        <f t="shared" si="1"/>
        <v>Augusto</v>
      </c>
      <c r="H540" s="82" t="s">
        <v>214</v>
      </c>
      <c r="I540" s="82" t="s">
        <v>24</v>
      </c>
      <c r="J540" s="81" t="str">
        <f t="shared" si="2"/>
        <v>Sim</v>
      </c>
      <c r="K540" s="83">
        <v>45030.0</v>
      </c>
      <c r="L540" s="22"/>
      <c r="M540" s="22" t="s">
        <v>50</v>
      </c>
      <c r="N540" s="84">
        <v>0.012</v>
      </c>
      <c r="O540" s="81" t="s">
        <v>24</v>
      </c>
      <c r="P540" s="85">
        <v>0.0</v>
      </c>
      <c r="Q540" s="184" t="s">
        <v>1929</v>
      </c>
      <c r="R540" s="127"/>
      <c r="S540" s="127"/>
      <c r="T540" s="22" t="s">
        <v>215</v>
      </c>
      <c r="U540" s="86" t="s">
        <v>1926</v>
      </c>
      <c r="V540" s="9" t="s">
        <v>19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/>
      <c r="AF540" s="90">
        <v>0.0</v>
      </c>
      <c r="AG540" s="90">
        <v>49866.06</v>
      </c>
      <c r="AH540" s="90">
        <v>50389.96</v>
      </c>
      <c r="AI540" s="90">
        <v>50830.05</v>
      </c>
      <c r="AJ540" s="90">
        <v>51225.61</v>
      </c>
      <c r="AK540" s="90">
        <v>51722.59</v>
      </c>
      <c r="AL540" s="90">
        <v>52143.83</v>
      </c>
      <c r="AM540" s="90">
        <v>52450.33</v>
      </c>
      <c r="AN540" s="90">
        <v>52839.24</v>
      </c>
      <c r="AO540" s="90">
        <v>53233.35</v>
      </c>
      <c r="AP540" s="90">
        <v>53566.67</v>
      </c>
      <c r="AQ540" s="89">
        <v>53987.41</v>
      </c>
      <c r="AR540" s="89">
        <v>154454.13</v>
      </c>
    </row>
    <row r="541" ht="15.75" customHeight="1">
      <c r="A541" s="57" t="s">
        <v>37</v>
      </c>
      <c r="B541" s="226" t="s">
        <v>1930</v>
      </c>
      <c r="C541" s="20" t="s">
        <v>1931</v>
      </c>
      <c r="D541" s="81" t="s">
        <v>18</v>
      </c>
      <c r="E541" s="22" t="s">
        <v>19</v>
      </c>
      <c r="F541" s="81" t="s">
        <v>42</v>
      </c>
      <c r="G541" s="81" t="str">
        <f t="shared" si="1"/>
        <v>Breno</v>
      </c>
      <c r="H541" s="82" t="s">
        <v>214</v>
      </c>
      <c r="I541" s="82" t="s">
        <v>24</v>
      </c>
      <c r="J541" s="81" t="str">
        <f t="shared" si="2"/>
        <v>Não</v>
      </c>
      <c r="K541" s="83">
        <v>45086.0</v>
      </c>
      <c r="L541" s="22"/>
      <c r="M541" s="22" t="s">
        <v>50</v>
      </c>
      <c r="N541" s="84">
        <v>0.012</v>
      </c>
      <c r="O541" s="81" t="s">
        <v>24</v>
      </c>
      <c r="P541" s="85">
        <v>0.0</v>
      </c>
      <c r="Q541" s="127"/>
      <c r="R541" s="127"/>
      <c r="S541" s="127"/>
      <c r="T541" s="22" t="s">
        <v>215</v>
      </c>
      <c r="U541" s="86" t="s">
        <v>1932</v>
      </c>
      <c r="V541" s="9" t="s">
        <v>19</v>
      </c>
      <c r="W541" s="87" t="str">
        <f t="shared" si="3"/>
        <v>Ativo</v>
      </c>
      <c r="X541" s="22"/>
      <c r="Y541" s="88" t="s">
        <v>220</v>
      </c>
      <c r="Z541" s="90"/>
      <c r="AA541" s="90"/>
      <c r="AB541" s="90"/>
      <c r="AC541" s="90"/>
      <c r="AD541" s="90"/>
      <c r="AE541" s="90"/>
      <c r="AF541" s="90"/>
      <c r="AG541" s="90">
        <v>0.0</v>
      </c>
      <c r="AH541" s="90">
        <v>0.0</v>
      </c>
      <c r="AI541" s="90">
        <v>449191.02</v>
      </c>
      <c r="AJ541" s="90">
        <v>451876.08</v>
      </c>
      <c r="AK541" s="90">
        <v>454771.05</v>
      </c>
      <c r="AL541" s="90">
        <v>454815.67</v>
      </c>
      <c r="AM541" s="90">
        <v>455268.96</v>
      </c>
      <c r="AN541" s="90">
        <v>459331.33</v>
      </c>
      <c r="AO541" s="90">
        <v>463926.66</v>
      </c>
      <c r="AP541" s="90">
        <v>467515.65</v>
      </c>
      <c r="AQ541" s="89">
        <v>470343.37</v>
      </c>
      <c r="AR541" s="89">
        <v>473331.37</v>
      </c>
    </row>
    <row r="542" ht="15.75" customHeight="1">
      <c r="A542" s="57" t="s">
        <v>37</v>
      </c>
      <c r="B542" s="91" t="s">
        <v>1933</v>
      </c>
      <c r="C542" s="20" t="s">
        <v>1934</v>
      </c>
      <c r="D542" s="81" t="s">
        <v>18</v>
      </c>
      <c r="E542" s="22" t="s">
        <v>29</v>
      </c>
      <c r="F542" s="81" t="s">
        <v>234</v>
      </c>
      <c r="G542" s="81" t="str">
        <f t="shared" si="1"/>
        <v>Bruno</v>
      </c>
      <c r="H542" s="82" t="s">
        <v>214</v>
      </c>
      <c r="I542" s="82" t="s">
        <v>24</v>
      </c>
      <c r="J542" s="81" t="str">
        <f t="shared" si="2"/>
        <v>Sim</v>
      </c>
      <c r="K542" s="83">
        <v>44992.0</v>
      </c>
      <c r="L542" s="22"/>
      <c r="M542" s="22" t="s">
        <v>50</v>
      </c>
      <c r="N542" s="84">
        <v>0.008</v>
      </c>
      <c r="O542" s="81" t="s">
        <v>24</v>
      </c>
      <c r="P542" s="85">
        <v>0.0</v>
      </c>
      <c r="Q542" s="46" t="s">
        <v>1935</v>
      </c>
      <c r="R542" s="46"/>
      <c r="S542" s="127"/>
      <c r="T542" s="22" t="s">
        <v>215</v>
      </c>
      <c r="U542" s="86" t="s">
        <v>1936</v>
      </c>
      <c r="V542" s="9" t="s">
        <v>29</v>
      </c>
      <c r="W542" s="87" t="str">
        <f t="shared" si="3"/>
        <v>Ativo</v>
      </c>
      <c r="X542" s="22"/>
      <c r="Y542" s="88" t="s">
        <v>144</v>
      </c>
      <c r="Z542" s="90"/>
      <c r="AA542" s="90"/>
      <c r="AB542" s="90"/>
      <c r="AC542" s="90"/>
      <c r="AD542" s="90"/>
      <c r="AE542" s="90">
        <v>0.0</v>
      </c>
      <c r="AF542" s="90">
        <v>1893864.24</v>
      </c>
      <c r="AG542" s="90">
        <v>2000594.47</v>
      </c>
      <c r="AH542" s="90">
        <v>2168757.62</v>
      </c>
      <c r="AI542" s="90">
        <v>2206209.9</v>
      </c>
      <c r="AJ542" s="90">
        <v>2223135.83</v>
      </c>
      <c r="AK542" s="90">
        <v>2249409.44</v>
      </c>
      <c r="AL542" s="90">
        <v>2268957.8</v>
      </c>
      <c r="AM542" s="90">
        <v>2277468.78</v>
      </c>
      <c r="AN542" s="90">
        <v>2351206.03</v>
      </c>
      <c r="AO542" s="90">
        <v>2493194.17</v>
      </c>
      <c r="AP542" s="90">
        <v>2548688.83</v>
      </c>
      <c r="AQ542" s="89">
        <v>2571543.79</v>
      </c>
      <c r="AR542" s="89">
        <v>2795806.8</v>
      </c>
    </row>
    <row r="543" ht="15.75" customHeight="1">
      <c r="A543" s="57" t="s">
        <v>37</v>
      </c>
      <c r="B543" s="80" t="s">
        <v>1937</v>
      </c>
      <c r="C543" s="20" t="s">
        <v>1938</v>
      </c>
      <c r="D543" s="81" t="s">
        <v>18</v>
      </c>
      <c r="E543" s="22" t="s">
        <v>62</v>
      </c>
      <c r="F543" s="81" t="s">
        <v>63</v>
      </c>
      <c r="G543" s="81" t="str">
        <f t="shared" si="1"/>
        <v>Augusto</v>
      </c>
      <c r="H543" s="82" t="s">
        <v>214</v>
      </c>
      <c r="I543" s="82" t="s">
        <v>24</v>
      </c>
      <c r="J543" s="81" t="str">
        <f t="shared" si="2"/>
        <v>Não</v>
      </c>
      <c r="K543" s="83">
        <v>45071.0</v>
      </c>
      <c r="L543" s="22"/>
      <c r="M543" s="22" t="s">
        <v>85</v>
      </c>
      <c r="N543" s="84">
        <v>0.012</v>
      </c>
      <c r="O543" s="81" t="s">
        <v>24</v>
      </c>
      <c r="P543" s="85">
        <v>0.0</v>
      </c>
      <c r="Q543" s="102"/>
      <c r="R543" s="102"/>
      <c r="S543" s="96" t="s">
        <v>1939</v>
      </c>
      <c r="T543" s="22" t="s">
        <v>215</v>
      </c>
      <c r="U543" s="86" t="s">
        <v>1940</v>
      </c>
      <c r="V543" s="9" t="s">
        <v>269</v>
      </c>
      <c r="W543" s="87" t="str">
        <f t="shared" si="3"/>
        <v>Ativo</v>
      </c>
      <c r="X543" s="22"/>
      <c r="Y543" s="88" t="s">
        <v>144</v>
      </c>
      <c r="Z543" s="90"/>
      <c r="AA543" s="90"/>
      <c r="AB543" s="90"/>
      <c r="AC543" s="90"/>
      <c r="AD543" s="90"/>
      <c r="AE543" s="90"/>
      <c r="AF543" s="90">
        <v>0.0</v>
      </c>
      <c r="AG543" s="90">
        <v>4494.36</v>
      </c>
      <c r="AH543" s="90">
        <v>9048.26</v>
      </c>
      <c r="AI543" s="90">
        <v>59569.73</v>
      </c>
      <c r="AJ543" s="90">
        <v>64630.92</v>
      </c>
      <c r="AK543" s="90">
        <v>69593.19</v>
      </c>
      <c r="AL543" s="90">
        <v>73684.92</v>
      </c>
      <c r="AM543" s="90">
        <v>78381.66</v>
      </c>
      <c r="AN543" s="90">
        <v>83617.39</v>
      </c>
      <c r="AO543" s="90">
        <v>89160.8</v>
      </c>
      <c r="AP543" s="90">
        <v>93530.33</v>
      </c>
      <c r="AQ543" s="89">
        <v>98857.87</v>
      </c>
      <c r="AR543" s="89">
        <v>104300.0</v>
      </c>
    </row>
    <row r="544" ht="15.75" customHeight="1">
      <c r="A544" s="57" t="s">
        <v>37</v>
      </c>
      <c r="B544" s="80" t="s">
        <v>1937</v>
      </c>
      <c r="C544" s="20" t="s">
        <v>1941</v>
      </c>
      <c r="D544" s="81" t="s">
        <v>18</v>
      </c>
      <c r="E544" s="22" t="s">
        <v>62</v>
      </c>
      <c r="F544" s="81" t="s">
        <v>63</v>
      </c>
      <c r="G544" s="81" t="str">
        <f t="shared" si="1"/>
        <v>Augusto</v>
      </c>
      <c r="H544" s="82" t="s">
        <v>214</v>
      </c>
      <c r="I544" s="82" t="s">
        <v>24</v>
      </c>
      <c r="J544" s="81" t="str">
        <f t="shared" si="2"/>
        <v>Não</v>
      </c>
      <c r="K544" s="83">
        <v>45260.0</v>
      </c>
      <c r="L544" s="22"/>
      <c r="M544" s="22" t="s">
        <v>59</v>
      </c>
      <c r="N544" s="84">
        <v>0.025</v>
      </c>
      <c r="O544" s="81" t="s">
        <v>142</v>
      </c>
      <c r="P544" s="85">
        <v>0.2</v>
      </c>
      <c r="Q544" s="102"/>
      <c r="R544" s="102"/>
      <c r="S544" s="46"/>
      <c r="T544" s="22" t="s">
        <v>215</v>
      </c>
      <c r="U544" s="86" t="s">
        <v>1940</v>
      </c>
      <c r="V544" s="9" t="s">
        <v>269</v>
      </c>
      <c r="W544" s="87" t="str">
        <f t="shared" si="3"/>
        <v>Ativo</v>
      </c>
      <c r="X544" s="22"/>
      <c r="Y544" s="88" t="s">
        <v>144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>
        <v>0.0</v>
      </c>
      <c r="AO544" s="90">
        <v>36835.9</v>
      </c>
      <c r="AP544" s="90">
        <v>36047.55</v>
      </c>
      <c r="AQ544" s="89">
        <v>38109.64</v>
      </c>
      <c r="AR544" s="89">
        <v>40194.98</v>
      </c>
    </row>
    <row r="545" ht="15.75" customHeight="1">
      <c r="A545" s="57" t="s">
        <v>37</v>
      </c>
      <c r="B545" s="80" t="s">
        <v>1942</v>
      </c>
      <c r="C545" s="20" t="s">
        <v>1943</v>
      </c>
      <c r="D545" s="81" t="s">
        <v>18</v>
      </c>
      <c r="E545" s="22" t="s">
        <v>19</v>
      </c>
      <c r="F545" s="81" t="s">
        <v>52</v>
      </c>
      <c r="G545" s="81" t="str">
        <f t="shared" si="1"/>
        <v>Augusto</v>
      </c>
      <c r="H545" s="82" t="s">
        <v>214</v>
      </c>
      <c r="I545" s="82" t="s">
        <v>24</v>
      </c>
      <c r="J545" s="81" t="str">
        <f t="shared" si="2"/>
        <v>Não</v>
      </c>
      <c r="K545" s="83">
        <v>44951.0</v>
      </c>
      <c r="L545" s="22"/>
      <c r="M545" s="22" t="s">
        <v>46</v>
      </c>
      <c r="N545" s="84">
        <v>0.025</v>
      </c>
      <c r="O545" s="81" t="s">
        <v>86</v>
      </c>
      <c r="P545" s="85">
        <v>0.2</v>
      </c>
      <c r="Q545" s="127"/>
      <c r="R545" s="127"/>
      <c r="S545" s="127"/>
      <c r="T545" s="22" t="s">
        <v>215</v>
      </c>
      <c r="U545" s="86" t="s">
        <v>1944</v>
      </c>
      <c r="V545" s="9" t="s">
        <v>29</v>
      </c>
      <c r="W545" s="87" t="str">
        <f t="shared" si="3"/>
        <v>Ativo</v>
      </c>
      <c r="X545" s="22"/>
      <c r="Y545" s="88" t="s">
        <v>220</v>
      </c>
      <c r="Z545" s="90"/>
      <c r="AA545" s="90"/>
      <c r="AB545" s="90"/>
      <c r="AC545" s="90">
        <v>0.5</v>
      </c>
      <c r="AD545" s="90">
        <v>129462.59</v>
      </c>
      <c r="AE545" s="90">
        <v>144797.29</v>
      </c>
      <c r="AF545" s="90">
        <v>145316.61</v>
      </c>
      <c r="AG545" s="90">
        <v>145842.39</v>
      </c>
      <c r="AH545" s="90">
        <v>147938.64</v>
      </c>
      <c r="AI545" s="90">
        <v>152357.62</v>
      </c>
      <c r="AJ545" s="90">
        <v>156012.55</v>
      </c>
      <c r="AK545" s="90">
        <v>154568.8</v>
      </c>
      <c r="AL545" s="90">
        <v>194407.84</v>
      </c>
      <c r="AM545" s="90">
        <v>193488.64</v>
      </c>
      <c r="AN545" s="90">
        <v>200174.42</v>
      </c>
      <c r="AO545" s="90">
        <v>205376.18</v>
      </c>
      <c r="AP545" s="90">
        <v>197933.0</v>
      </c>
      <c r="AQ545" s="89">
        <v>199573.02</v>
      </c>
      <c r="AR545" s="89">
        <v>216644.68</v>
      </c>
    </row>
    <row r="546" ht="15.75" customHeight="1">
      <c r="A546" s="57" t="s">
        <v>37</v>
      </c>
      <c r="B546" s="80" t="s">
        <v>1945</v>
      </c>
      <c r="C546" s="20" t="s">
        <v>1946</v>
      </c>
      <c r="D546" s="81" t="s">
        <v>18</v>
      </c>
      <c r="E546" s="22" t="s">
        <v>29</v>
      </c>
      <c r="F546" s="81" t="s">
        <v>234</v>
      </c>
      <c r="G546" s="81" t="str">
        <f t="shared" si="1"/>
        <v>Breno</v>
      </c>
      <c r="H546" s="82" t="s">
        <v>214</v>
      </c>
      <c r="I546" s="82" t="s">
        <v>24</v>
      </c>
      <c r="J546" s="81" t="str">
        <f t="shared" si="2"/>
        <v>Não</v>
      </c>
      <c r="K546" s="83">
        <v>45042.0</v>
      </c>
      <c r="L546" s="22"/>
      <c r="M546" s="22" t="s">
        <v>46</v>
      </c>
      <c r="N546" s="84">
        <v>0.02</v>
      </c>
      <c r="O546" s="81" t="s">
        <v>86</v>
      </c>
      <c r="P546" s="85">
        <v>0.2</v>
      </c>
      <c r="Q546" s="127"/>
      <c r="R546" s="127"/>
      <c r="S546" s="127"/>
      <c r="T546" s="22" t="s">
        <v>215</v>
      </c>
      <c r="U546" s="86" t="s">
        <v>1947</v>
      </c>
      <c r="V546" s="9" t="s">
        <v>29</v>
      </c>
      <c r="W546" s="87" t="str">
        <f t="shared" si="3"/>
        <v>Ativo</v>
      </c>
      <c r="X546" s="22"/>
      <c r="Y546" s="88" t="s">
        <v>220</v>
      </c>
      <c r="Z546" s="90"/>
      <c r="AA546" s="90"/>
      <c r="AB546" s="90"/>
      <c r="AC546" s="90"/>
      <c r="AD546" s="90"/>
      <c r="AE546" s="90"/>
      <c r="AF546" s="90"/>
      <c r="AG546" s="90">
        <v>504162.28</v>
      </c>
      <c r="AH546" s="90">
        <v>618853.27</v>
      </c>
      <c r="AI546" s="90">
        <v>636897.62</v>
      </c>
      <c r="AJ546" s="90">
        <v>652844.08</v>
      </c>
      <c r="AK546" s="90">
        <v>641406.1</v>
      </c>
      <c r="AL546" s="90">
        <v>642259.74</v>
      </c>
      <c r="AM546" s="90">
        <v>635116.45</v>
      </c>
      <c r="AN546" s="90">
        <v>657145.17</v>
      </c>
      <c r="AO546" s="90">
        <v>674875.78</v>
      </c>
      <c r="AP546" s="90">
        <v>651865.15</v>
      </c>
      <c r="AQ546" s="89">
        <v>575384.85</v>
      </c>
      <c r="AR546" s="89">
        <v>582727.07</v>
      </c>
    </row>
    <row r="547" ht="15.75" customHeight="1">
      <c r="A547" s="57" t="s">
        <v>37</v>
      </c>
      <c r="B547" s="97" t="s">
        <v>1948</v>
      </c>
      <c r="C547" s="20" t="s">
        <v>1949</v>
      </c>
      <c r="D547" s="81" t="s">
        <v>67</v>
      </c>
      <c r="E547" s="22" t="s">
        <v>29</v>
      </c>
      <c r="F547" s="81" t="s">
        <v>1950</v>
      </c>
      <c r="G547" s="81" t="str">
        <f t="shared" si="1"/>
        <v>Augusto</v>
      </c>
      <c r="H547" s="87" t="s">
        <v>239</v>
      </c>
      <c r="I547" s="82" t="s">
        <v>24</v>
      </c>
      <c r="J547" s="81" t="str">
        <f t="shared" si="2"/>
        <v>Sim</v>
      </c>
      <c r="K547" s="83">
        <v>45012.0</v>
      </c>
      <c r="L547" s="22"/>
      <c r="M547" s="22" t="s">
        <v>77</v>
      </c>
      <c r="N547" s="84">
        <v>0.015</v>
      </c>
      <c r="O547" s="81" t="s">
        <v>86</v>
      </c>
      <c r="P547" s="85">
        <v>0.1</v>
      </c>
      <c r="Q547" s="222" t="s">
        <v>1951</v>
      </c>
      <c r="R547" s="127"/>
      <c r="S547" s="127"/>
      <c r="T547" s="22" t="s">
        <v>215</v>
      </c>
      <c r="U547" s="86" t="s">
        <v>1952</v>
      </c>
      <c r="V547" s="9" t="s">
        <v>29</v>
      </c>
      <c r="W547" s="87" t="str">
        <f t="shared" si="3"/>
        <v>Ativo</v>
      </c>
      <c r="X547" s="22"/>
      <c r="Y547" s="88" t="s">
        <v>220</v>
      </c>
      <c r="Z547" s="90"/>
      <c r="AA547" s="90"/>
      <c r="AB547" s="90"/>
      <c r="AC547" s="90"/>
      <c r="AD547" s="90"/>
      <c r="AE547" s="90"/>
      <c r="AF547" s="90">
        <v>350337.58</v>
      </c>
      <c r="AG547" s="90">
        <v>351903.67</v>
      </c>
      <c r="AH547" s="90">
        <v>340102.23</v>
      </c>
      <c r="AI547" s="90">
        <v>332995.49</v>
      </c>
      <c r="AJ547" s="90">
        <v>314336.41</v>
      </c>
      <c r="AK547" s="90">
        <v>242316.62</v>
      </c>
      <c r="AL547" s="90">
        <v>213072.17</v>
      </c>
      <c r="AM547" s="90">
        <v>172288.07</v>
      </c>
      <c r="AN547" s="90">
        <v>135635.54</v>
      </c>
      <c r="AO547" s="90">
        <v>82464.94</v>
      </c>
      <c r="AP547" s="90">
        <v>50275.19</v>
      </c>
      <c r="AQ547" s="89">
        <v>16773.51</v>
      </c>
      <c r="AR547" s="89">
        <v>16731.64</v>
      </c>
    </row>
    <row r="548" ht="15.75" customHeight="1">
      <c r="A548" s="6" t="s">
        <v>37</v>
      </c>
      <c r="B548" s="91" t="s">
        <v>1953</v>
      </c>
      <c r="C548" s="92" t="s">
        <v>1954</v>
      </c>
      <c r="D548" s="9" t="s">
        <v>18</v>
      </c>
      <c r="E548" s="86" t="s">
        <v>29</v>
      </c>
      <c r="F548" s="9" t="s">
        <v>120</v>
      </c>
      <c r="G548" s="81" t="str">
        <f t="shared" si="1"/>
        <v>Augusto</v>
      </c>
      <c r="H548" s="87" t="s">
        <v>214</v>
      </c>
      <c r="I548" s="87" t="s">
        <v>24</v>
      </c>
      <c r="J548" s="81" t="str">
        <f t="shared" si="2"/>
        <v>Sim</v>
      </c>
      <c r="K548" s="93">
        <v>45341.0</v>
      </c>
      <c r="L548" s="22"/>
      <c r="M548" s="86" t="s">
        <v>230</v>
      </c>
      <c r="N548" s="94">
        <v>0.01</v>
      </c>
      <c r="O548" s="9" t="s">
        <v>86</v>
      </c>
      <c r="P548" s="95">
        <v>0.0</v>
      </c>
      <c r="Q548" s="222" t="s">
        <v>1759</v>
      </c>
      <c r="R548" s="127"/>
      <c r="S548" s="127"/>
      <c r="T548" s="86" t="s">
        <v>215</v>
      </c>
      <c r="U548" s="86" t="s">
        <v>1955</v>
      </c>
      <c r="V548" s="9" t="s">
        <v>29</v>
      </c>
      <c r="W548" s="87" t="str">
        <f t="shared" si="3"/>
        <v>Ativo</v>
      </c>
      <c r="X548" s="22"/>
      <c r="Y548" s="88" t="s">
        <v>220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89">
        <v>35089.67</v>
      </c>
      <c r="AR548" s="89">
        <v>54451.84</v>
      </c>
    </row>
    <row r="549" ht="15.75" customHeight="1">
      <c r="A549" s="57" t="s">
        <v>37</v>
      </c>
      <c r="B549" s="80" t="s">
        <v>1956</v>
      </c>
      <c r="C549" s="20" t="s">
        <v>1957</v>
      </c>
      <c r="D549" s="81" t="s">
        <v>18</v>
      </c>
      <c r="E549" s="22" t="s">
        <v>29</v>
      </c>
      <c r="F549" s="81" t="s">
        <v>234</v>
      </c>
      <c r="G549" s="81" t="str">
        <f t="shared" si="1"/>
        <v>Augusto</v>
      </c>
      <c r="H549" s="87" t="s">
        <v>214</v>
      </c>
      <c r="I549" s="87" t="s">
        <v>24</v>
      </c>
      <c r="J549" s="81" t="str">
        <f t="shared" si="2"/>
        <v>Não</v>
      </c>
      <c r="K549" s="83">
        <v>45041.0</v>
      </c>
      <c r="L549" s="22"/>
      <c r="M549" s="22" t="s">
        <v>50</v>
      </c>
      <c r="N549" s="84">
        <v>0.007</v>
      </c>
      <c r="O549" s="81" t="s">
        <v>24</v>
      </c>
      <c r="P549" s="85">
        <v>0.0</v>
      </c>
      <c r="Q549" s="127"/>
      <c r="R549" s="127"/>
      <c r="S549" s="127"/>
      <c r="T549" s="22" t="s">
        <v>215</v>
      </c>
      <c r="U549" s="86" t="s">
        <v>1958</v>
      </c>
      <c r="V549" s="9" t="s">
        <v>29</v>
      </c>
      <c r="W549" s="87" t="str">
        <f t="shared" si="3"/>
        <v>Ativo</v>
      </c>
      <c r="X549" s="22"/>
      <c r="Y549" s="88" t="s">
        <v>220</v>
      </c>
      <c r="Z549" s="90"/>
      <c r="AA549" s="90"/>
      <c r="AB549" s="90"/>
      <c r="AC549" s="90"/>
      <c r="AD549" s="90"/>
      <c r="AE549" s="90"/>
      <c r="AF549" s="90">
        <v>0.0</v>
      </c>
      <c r="AG549" s="90">
        <v>107406.13</v>
      </c>
      <c r="AH549" s="90">
        <v>108108.28</v>
      </c>
      <c r="AI549" s="90">
        <v>107124.87</v>
      </c>
      <c r="AJ549" s="90">
        <v>107989.96</v>
      </c>
      <c r="AK549" s="90">
        <v>108656.69</v>
      </c>
      <c r="AL549" s="90">
        <v>109097.2</v>
      </c>
      <c r="AM549" s="90">
        <v>107631.81</v>
      </c>
      <c r="AN549" s="90">
        <v>109898.82</v>
      </c>
      <c r="AO549" s="90">
        <v>122192.3</v>
      </c>
      <c r="AP549" s="90">
        <v>138269.42</v>
      </c>
      <c r="AQ549" s="89">
        <v>139093.12</v>
      </c>
      <c r="AR549" s="89">
        <v>140285.0</v>
      </c>
    </row>
    <row r="550" ht="15.75" customHeight="1">
      <c r="A550" s="57" t="s">
        <v>37</v>
      </c>
      <c r="B550" s="37" t="s">
        <v>1959</v>
      </c>
      <c r="C550" s="20" t="s">
        <v>1960</v>
      </c>
      <c r="D550" s="81" t="s">
        <v>18</v>
      </c>
      <c r="E550" s="22" t="s">
        <v>29</v>
      </c>
      <c r="F550" s="81" t="s">
        <v>92</v>
      </c>
      <c r="G550" s="81" t="str">
        <f t="shared" si="1"/>
        <v>Augusto</v>
      </c>
      <c r="H550" s="87" t="s">
        <v>239</v>
      </c>
      <c r="I550" s="82" t="s">
        <v>253</v>
      </c>
      <c r="J550" s="81" t="str">
        <f t="shared" si="2"/>
        <v>Não</v>
      </c>
      <c r="K550" s="83">
        <v>45218.0</v>
      </c>
      <c r="L550" s="22"/>
      <c r="M550" s="22" t="s">
        <v>223</v>
      </c>
      <c r="N550" s="84">
        <v>0.0</v>
      </c>
      <c r="O550" s="81" t="s">
        <v>24</v>
      </c>
      <c r="P550" s="85">
        <v>0.0</v>
      </c>
      <c r="Q550" s="127"/>
      <c r="R550" s="127"/>
      <c r="S550" s="127"/>
      <c r="T550" s="22" t="s">
        <v>296</v>
      </c>
      <c r="U550" s="86" t="s">
        <v>1961</v>
      </c>
      <c r="V550" s="9" t="s">
        <v>29</v>
      </c>
      <c r="W550" s="87" t="str">
        <f t="shared" si="3"/>
        <v>Ativo</v>
      </c>
      <c r="X550" s="22"/>
      <c r="Y550" s="88" t="s">
        <v>220</v>
      </c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>
        <v>0.0</v>
      </c>
      <c r="AN550" s="90">
        <v>0.0</v>
      </c>
      <c r="AO550" s="90">
        <v>0.0</v>
      </c>
      <c r="AP550" s="90">
        <v>0.0</v>
      </c>
      <c r="AQ550" s="89">
        <v>0.0</v>
      </c>
      <c r="AR550" s="89">
        <v>0.0</v>
      </c>
    </row>
    <row r="551" ht="15.75" customHeight="1">
      <c r="A551" s="6" t="s">
        <v>37</v>
      </c>
      <c r="B551" s="106" t="s">
        <v>1962</v>
      </c>
      <c r="C551" s="107" t="s">
        <v>1963</v>
      </c>
      <c r="D551" s="9" t="s">
        <v>18</v>
      </c>
      <c r="E551" s="86" t="s">
        <v>29</v>
      </c>
      <c r="F551" s="9" t="s">
        <v>186</v>
      </c>
      <c r="G551" s="81" t="str">
        <f t="shared" si="1"/>
        <v>Augusto</v>
      </c>
      <c r="H551" s="87" t="s">
        <v>252</v>
      </c>
      <c r="I551" s="87" t="s">
        <v>24</v>
      </c>
      <c r="J551" s="81" t="str">
        <f>IF(Q550=0,"Não","Sim")</f>
        <v>Não</v>
      </c>
      <c r="K551" s="93">
        <v>45385.0</v>
      </c>
      <c r="L551" s="22"/>
      <c r="M551" s="86" t="s">
        <v>50</v>
      </c>
      <c r="N551" s="94">
        <v>0.012</v>
      </c>
      <c r="O551" s="9" t="s">
        <v>24</v>
      </c>
      <c r="P551" s="95">
        <v>0.0</v>
      </c>
      <c r="Q551" s="15" t="s">
        <v>1964</v>
      </c>
      <c r="R551" s="127"/>
      <c r="S551" s="127"/>
      <c r="T551" s="86" t="s">
        <v>215</v>
      </c>
      <c r="U551" s="5" t="s">
        <v>1965</v>
      </c>
      <c r="V551" s="9" t="s">
        <v>29</v>
      </c>
      <c r="W551" s="87" t="str">
        <f t="shared" si="3"/>
        <v>Ativo</v>
      </c>
      <c r="X551" s="22"/>
      <c r="Y551" s="88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89"/>
      <c r="AR551" s="89"/>
    </row>
    <row r="552" ht="15.75" customHeight="1">
      <c r="A552" s="57" t="s">
        <v>37</v>
      </c>
      <c r="B552" s="80" t="s">
        <v>1966</v>
      </c>
      <c r="C552" s="20" t="s">
        <v>1967</v>
      </c>
      <c r="D552" s="81" t="s">
        <v>18</v>
      </c>
      <c r="E552" s="22" t="s">
        <v>62</v>
      </c>
      <c r="F552" s="81" t="s">
        <v>63</v>
      </c>
      <c r="G552" s="81" t="str">
        <f t="shared" si="1"/>
        <v>Augusto</v>
      </c>
      <c r="H552" s="82" t="s">
        <v>239</v>
      </c>
      <c r="I552" s="82" t="s">
        <v>272</v>
      </c>
      <c r="J552" s="81" t="str">
        <f t="shared" ref="J552:J675" si="4">IF(Q552=0,"Não","Sim")</f>
        <v>Não</v>
      </c>
      <c r="K552" s="83">
        <v>45159.0</v>
      </c>
      <c r="L552" s="98"/>
      <c r="M552" s="22" t="s">
        <v>50</v>
      </c>
      <c r="N552" s="84">
        <v>0.012</v>
      </c>
      <c r="O552" s="81" t="s">
        <v>24</v>
      </c>
      <c r="P552" s="85">
        <v>0.0</v>
      </c>
      <c r="Q552" s="102"/>
      <c r="R552" s="102"/>
      <c r="S552" s="227" t="s">
        <v>1968</v>
      </c>
      <c r="T552" s="22" t="s">
        <v>215</v>
      </c>
      <c r="U552" s="86" t="s">
        <v>1969</v>
      </c>
      <c r="V552" s="9" t="s">
        <v>269</v>
      </c>
      <c r="W552" s="87" t="str">
        <f t="shared" si="3"/>
        <v>Ativo</v>
      </c>
      <c r="X552" s="22"/>
      <c r="Y552" s="88" t="s">
        <v>144</v>
      </c>
      <c r="Z552" s="90"/>
      <c r="AA552" s="90"/>
      <c r="AB552" s="90"/>
      <c r="AC552" s="90"/>
      <c r="AD552" s="90"/>
      <c r="AE552" s="90"/>
      <c r="AF552" s="90">
        <v>0.0</v>
      </c>
      <c r="AG552" s="90">
        <v>0.0</v>
      </c>
      <c r="AH552" s="90">
        <v>0.0</v>
      </c>
      <c r="AI552" s="90">
        <v>0.0</v>
      </c>
      <c r="AJ552" s="90">
        <v>0.0</v>
      </c>
      <c r="AK552" s="90">
        <v>48613.69</v>
      </c>
      <c r="AL552" s="90">
        <v>38676.69</v>
      </c>
      <c r="AM552" s="90">
        <v>0.05</v>
      </c>
      <c r="AN552" s="90">
        <v>0.05</v>
      </c>
      <c r="AO552" s="90">
        <v>0.05</v>
      </c>
      <c r="AP552" s="90">
        <v>0.05</v>
      </c>
      <c r="AQ552" s="89">
        <v>0.16</v>
      </c>
      <c r="AR552" s="89">
        <v>0.16</v>
      </c>
    </row>
    <row r="553" ht="15.75" customHeight="1">
      <c r="A553" s="57" t="s">
        <v>37</v>
      </c>
      <c r="B553" s="80" t="s">
        <v>1970</v>
      </c>
      <c r="C553" s="20" t="s">
        <v>1971</v>
      </c>
      <c r="D553" s="81" t="s">
        <v>18</v>
      </c>
      <c r="E553" s="22" t="s">
        <v>29</v>
      </c>
      <c r="F553" s="81" t="s">
        <v>92</v>
      </c>
      <c r="G553" s="81" t="str">
        <f t="shared" si="1"/>
        <v>Augusto</v>
      </c>
      <c r="H553" s="82" t="s">
        <v>239</v>
      </c>
      <c r="I553" s="87" t="s">
        <v>253</v>
      </c>
      <c r="J553" s="81" t="str">
        <f t="shared" si="4"/>
        <v>Não</v>
      </c>
      <c r="K553" s="83">
        <v>45159.0</v>
      </c>
      <c r="L553" s="98"/>
      <c r="M553" s="22" t="s">
        <v>223</v>
      </c>
      <c r="N553" s="84">
        <v>0.0</v>
      </c>
      <c r="O553" s="81" t="s">
        <v>24</v>
      </c>
      <c r="P553" s="85">
        <v>0.0</v>
      </c>
      <c r="Q553" s="127"/>
      <c r="R553" s="127"/>
      <c r="S553" s="228" t="s">
        <v>1972</v>
      </c>
      <c r="T553" s="22" t="s">
        <v>296</v>
      </c>
      <c r="U553" s="86" t="s">
        <v>1973</v>
      </c>
      <c r="V553" s="9" t="s">
        <v>29</v>
      </c>
      <c r="W553" s="87" t="str">
        <f t="shared" si="3"/>
        <v>Ativo</v>
      </c>
      <c r="X553" s="22"/>
      <c r="Y553" s="88" t="s">
        <v>220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>
        <v>0.0</v>
      </c>
      <c r="AK553" s="90">
        <v>0.0</v>
      </c>
      <c r="AL553" s="90">
        <v>0.0</v>
      </c>
      <c r="AM553" s="90">
        <v>0.0</v>
      </c>
      <c r="AN553" s="90">
        <v>0.0</v>
      </c>
      <c r="AO553" s="90">
        <v>0.0</v>
      </c>
      <c r="AP553" s="90">
        <v>0.0</v>
      </c>
      <c r="AQ553" s="89">
        <v>0.0</v>
      </c>
      <c r="AR553" s="89">
        <v>0.0</v>
      </c>
    </row>
    <row r="554" ht="15.75" customHeight="1">
      <c r="A554" s="57" t="s">
        <v>37</v>
      </c>
      <c r="B554" s="91" t="s">
        <v>1974</v>
      </c>
      <c r="C554" s="20" t="s">
        <v>1975</v>
      </c>
      <c r="D554" s="81" t="s">
        <v>18</v>
      </c>
      <c r="E554" s="22" t="s">
        <v>19</v>
      </c>
      <c r="F554" s="81" t="s">
        <v>20</v>
      </c>
      <c r="G554" s="81" t="str">
        <f t="shared" si="1"/>
        <v>Bruno</v>
      </c>
      <c r="H554" s="82" t="s">
        <v>214</v>
      </c>
      <c r="I554" s="82" t="s">
        <v>24</v>
      </c>
      <c r="J554" s="81" t="str">
        <f t="shared" si="4"/>
        <v>Não</v>
      </c>
      <c r="K554" s="83">
        <v>44951.0</v>
      </c>
      <c r="L554" s="22"/>
      <c r="M554" s="22" t="s">
        <v>50</v>
      </c>
      <c r="N554" s="84">
        <v>0.012</v>
      </c>
      <c r="O554" s="81" t="s">
        <v>24</v>
      </c>
      <c r="P554" s="85">
        <v>0.0</v>
      </c>
      <c r="Q554" s="138"/>
      <c r="R554" s="127"/>
      <c r="S554" s="96" t="s">
        <v>1976</v>
      </c>
      <c r="T554" s="22" t="s">
        <v>215</v>
      </c>
      <c r="U554" s="86" t="s">
        <v>1977</v>
      </c>
      <c r="V554" s="9" t="s">
        <v>19</v>
      </c>
      <c r="W554" s="87" t="str">
        <f t="shared" si="3"/>
        <v>Ativo</v>
      </c>
      <c r="X554" s="22"/>
      <c r="Y554" s="88" t="s">
        <v>220</v>
      </c>
      <c r="Z554" s="90"/>
      <c r="AA554" s="90"/>
      <c r="AB554" s="90"/>
      <c r="AC554" s="90"/>
      <c r="AD554" s="90">
        <v>640201.03</v>
      </c>
      <c r="AE554" s="90">
        <v>841947.6</v>
      </c>
      <c r="AF554" s="90">
        <v>851371.63</v>
      </c>
      <c r="AG554" s="90">
        <v>857106.85</v>
      </c>
      <c r="AH554" s="90">
        <v>820233.94</v>
      </c>
      <c r="AI554" s="90">
        <v>782725.41</v>
      </c>
      <c r="AJ554" s="90">
        <v>788355.82</v>
      </c>
      <c r="AK554" s="90">
        <v>815467.53</v>
      </c>
      <c r="AL554" s="90">
        <v>821280.09</v>
      </c>
      <c r="AM554" s="90">
        <v>827608.99</v>
      </c>
      <c r="AN554" s="90">
        <v>833741.49</v>
      </c>
      <c r="AO554" s="90">
        <v>855396.58</v>
      </c>
      <c r="AP554" s="90">
        <v>862753.85</v>
      </c>
      <c r="AQ554" s="89">
        <v>969583.34</v>
      </c>
      <c r="AR554" s="89">
        <v>978638.13</v>
      </c>
    </row>
    <row r="555" ht="15.75" customHeight="1">
      <c r="A555" s="57" t="s">
        <v>37</v>
      </c>
      <c r="B555" s="140" t="s">
        <v>1978</v>
      </c>
      <c r="C555" s="20" t="s">
        <v>1979</v>
      </c>
      <c r="D555" s="81" t="s">
        <v>18</v>
      </c>
      <c r="E555" s="22" t="s">
        <v>62</v>
      </c>
      <c r="F555" s="81" t="s">
        <v>74</v>
      </c>
      <c r="G555" s="81" t="str">
        <f t="shared" si="1"/>
        <v>Augusto</v>
      </c>
      <c r="H555" s="82" t="s">
        <v>214</v>
      </c>
      <c r="I555" s="82" t="s">
        <v>24</v>
      </c>
      <c r="J555" s="81" t="str">
        <f t="shared" si="4"/>
        <v>Não</v>
      </c>
      <c r="K555" s="83">
        <v>45075.0</v>
      </c>
      <c r="L555" s="22"/>
      <c r="M555" s="22" t="s">
        <v>50</v>
      </c>
      <c r="N555" s="84">
        <v>0.012</v>
      </c>
      <c r="O555" s="81" t="s">
        <v>24</v>
      </c>
      <c r="P555" s="85">
        <v>0.0</v>
      </c>
      <c r="Q555" s="127"/>
      <c r="R555" s="127"/>
      <c r="S555" s="127"/>
      <c r="T555" s="22" t="s">
        <v>215</v>
      </c>
      <c r="U555" s="86" t="s">
        <v>1980</v>
      </c>
      <c r="V555" s="9" t="s">
        <v>269</v>
      </c>
      <c r="W555" s="87" t="str">
        <f t="shared" si="3"/>
        <v>Ativo</v>
      </c>
      <c r="X555" s="22"/>
      <c r="Y555" s="88" t="s">
        <v>144</v>
      </c>
      <c r="Z555" s="90"/>
      <c r="AA555" s="90"/>
      <c r="AB555" s="90"/>
      <c r="AC555" s="90"/>
      <c r="AD555" s="90"/>
      <c r="AE555" s="90"/>
      <c r="AF555" s="90">
        <v>0.0</v>
      </c>
      <c r="AG555" s="90">
        <v>0.0</v>
      </c>
      <c r="AH555" s="90">
        <v>357473.9</v>
      </c>
      <c r="AI555" s="90">
        <v>352698.01</v>
      </c>
      <c r="AJ555" s="90">
        <v>342580.44</v>
      </c>
      <c r="AK555" s="90">
        <v>333648.49</v>
      </c>
      <c r="AL555" s="90">
        <v>323131.19</v>
      </c>
      <c r="AM555" s="90">
        <v>312639.69</v>
      </c>
      <c r="AN555" s="90">
        <v>315737.75</v>
      </c>
      <c r="AO555" s="90">
        <v>306187.49</v>
      </c>
      <c r="AP555" s="90">
        <v>292129.58</v>
      </c>
      <c r="AQ555" s="89">
        <v>283839.87</v>
      </c>
      <c r="AR555" s="89">
        <v>273707.75</v>
      </c>
    </row>
    <row r="556" ht="15.75" customHeight="1">
      <c r="A556" s="6" t="s">
        <v>37</v>
      </c>
      <c r="B556" s="91" t="s">
        <v>1981</v>
      </c>
      <c r="C556" s="92" t="s">
        <v>1982</v>
      </c>
      <c r="D556" s="9" t="s">
        <v>18</v>
      </c>
      <c r="E556" s="86" t="s">
        <v>29</v>
      </c>
      <c r="F556" s="9" t="s">
        <v>234</v>
      </c>
      <c r="G556" s="81" t="str">
        <f t="shared" si="1"/>
        <v>Augusto</v>
      </c>
      <c r="H556" s="87" t="s">
        <v>214</v>
      </c>
      <c r="I556" s="87" t="s">
        <v>24</v>
      </c>
      <c r="J556" s="81" t="str">
        <f t="shared" si="4"/>
        <v>Não</v>
      </c>
      <c r="K556" s="93">
        <v>45308.0</v>
      </c>
      <c r="L556" s="22"/>
      <c r="M556" s="86" t="s">
        <v>223</v>
      </c>
      <c r="N556" s="94">
        <v>0.0</v>
      </c>
      <c r="O556" s="9" t="s">
        <v>24</v>
      </c>
      <c r="P556" s="95">
        <v>0.0</v>
      </c>
      <c r="Q556" s="127"/>
      <c r="R556" s="127"/>
      <c r="S556" s="127"/>
      <c r="T556" s="86" t="s">
        <v>215</v>
      </c>
      <c r="U556" s="86" t="s">
        <v>1983</v>
      </c>
      <c r="V556" s="9" t="s">
        <v>29</v>
      </c>
      <c r="W556" s="87" t="str">
        <f t="shared" si="3"/>
        <v>Ativo</v>
      </c>
      <c r="X556" s="22"/>
      <c r="Y556" s="88" t="s">
        <v>220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>
        <v>995.42</v>
      </c>
      <c r="AQ556" s="89">
        <v>1299.02</v>
      </c>
      <c r="AR556" s="89">
        <v>1301.52</v>
      </c>
    </row>
    <row r="557" ht="15.75" customHeight="1">
      <c r="A557" s="57" t="s">
        <v>37</v>
      </c>
      <c r="B557" s="25" t="s">
        <v>1984</v>
      </c>
      <c r="C557" s="20" t="s">
        <v>1985</v>
      </c>
      <c r="D557" s="81" t="s">
        <v>18</v>
      </c>
      <c r="E557" s="22" t="s">
        <v>62</v>
      </c>
      <c r="F557" s="81" t="s">
        <v>74</v>
      </c>
      <c r="G557" s="81" t="str">
        <f t="shared" si="1"/>
        <v>Augusto</v>
      </c>
      <c r="H557" s="82" t="s">
        <v>214</v>
      </c>
      <c r="I557" s="82" t="s">
        <v>24</v>
      </c>
      <c r="J557" s="81" t="str">
        <f t="shared" si="4"/>
        <v>Não</v>
      </c>
      <c r="K557" s="83">
        <v>44928.0</v>
      </c>
      <c r="L557" s="22"/>
      <c r="M557" s="22" t="s">
        <v>59</v>
      </c>
      <c r="N557" s="84">
        <v>0.025</v>
      </c>
      <c r="O557" s="81" t="s">
        <v>142</v>
      </c>
      <c r="P557" s="85">
        <v>0.2</v>
      </c>
      <c r="Q557" s="127"/>
      <c r="R557" s="127"/>
      <c r="S557" s="127"/>
      <c r="T557" s="22" t="s">
        <v>215</v>
      </c>
      <c r="U557" s="86" t="s">
        <v>1986</v>
      </c>
      <c r="V557" s="9" t="s">
        <v>859</v>
      </c>
      <c r="W557" s="87" t="str">
        <f t="shared" si="3"/>
        <v>Ativo</v>
      </c>
      <c r="X557" s="22"/>
      <c r="Y557" s="88" t="s">
        <v>220</v>
      </c>
      <c r="Z557" s="90"/>
      <c r="AA557" s="90"/>
      <c r="AB557" s="90"/>
      <c r="AC557" s="90"/>
      <c r="AD557" s="90">
        <v>2.06</v>
      </c>
      <c r="AE557" s="90">
        <v>2.06</v>
      </c>
      <c r="AF557" s="90">
        <v>4226.53</v>
      </c>
      <c r="AG557" s="90">
        <v>38153.64</v>
      </c>
      <c r="AH557" s="90">
        <v>125151.44</v>
      </c>
      <c r="AI557" s="90">
        <v>123140.07</v>
      </c>
      <c r="AJ557" s="90">
        <v>119855.66</v>
      </c>
      <c r="AK557" s="90">
        <v>125631.62</v>
      </c>
      <c r="AL557" s="90">
        <v>130795.52</v>
      </c>
      <c r="AM557" s="90">
        <v>122488.33</v>
      </c>
      <c r="AN557" s="90">
        <v>131490.15</v>
      </c>
      <c r="AO557" s="90">
        <v>137780.79</v>
      </c>
      <c r="AP557" s="90">
        <v>111871.11</v>
      </c>
      <c r="AQ557" s="89">
        <v>107340.63</v>
      </c>
      <c r="AR557" s="89">
        <v>109137.66</v>
      </c>
    </row>
    <row r="558" ht="15.75" customHeight="1">
      <c r="A558" s="57" t="s">
        <v>37</v>
      </c>
      <c r="B558" s="229" t="s">
        <v>1984</v>
      </c>
      <c r="C558" s="20" t="s">
        <v>1987</v>
      </c>
      <c r="D558" s="81" t="s">
        <v>18</v>
      </c>
      <c r="E558" s="22" t="s">
        <v>62</v>
      </c>
      <c r="F558" s="81" t="s">
        <v>74</v>
      </c>
      <c r="G558" s="81" t="str">
        <f t="shared" si="1"/>
        <v>Augusto</v>
      </c>
      <c r="H558" s="82" t="s">
        <v>239</v>
      </c>
      <c r="I558" s="87" t="s">
        <v>272</v>
      </c>
      <c r="J558" s="81" t="str">
        <f t="shared" si="4"/>
        <v>Não</v>
      </c>
      <c r="K558" s="83">
        <v>45043.0</v>
      </c>
      <c r="L558" s="22"/>
      <c r="M558" s="22" t="s">
        <v>278</v>
      </c>
      <c r="N558" s="84">
        <v>0.008</v>
      </c>
      <c r="O558" s="81" t="s">
        <v>279</v>
      </c>
      <c r="P558" s="85">
        <v>0.1</v>
      </c>
      <c r="Q558" s="127"/>
      <c r="R558" s="127"/>
      <c r="S558" s="230" t="s">
        <v>1988</v>
      </c>
      <c r="T558" s="22" t="s">
        <v>215</v>
      </c>
      <c r="U558" s="86" t="s">
        <v>1986</v>
      </c>
      <c r="V558" s="9" t="s">
        <v>859</v>
      </c>
      <c r="W558" s="87" t="str">
        <f t="shared" si="3"/>
        <v>Ativo</v>
      </c>
      <c r="X558" s="22"/>
      <c r="Y558" s="88" t="s">
        <v>220</v>
      </c>
      <c r="Z558" s="90"/>
      <c r="AA558" s="90"/>
      <c r="AB558" s="90"/>
      <c r="AC558" s="90"/>
      <c r="AD558" s="90">
        <v>0.0</v>
      </c>
      <c r="AE558" s="90">
        <v>0.0</v>
      </c>
      <c r="AF558" s="90">
        <v>0.0</v>
      </c>
      <c r="AG558" s="90">
        <v>79248.86</v>
      </c>
      <c r="AH558" s="90">
        <v>712.78</v>
      </c>
      <c r="AI558" s="90">
        <v>712.78</v>
      </c>
      <c r="AJ558" s="90">
        <v>729.09</v>
      </c>
      <c r="AK558" s="90">
        <v>729.09</v>
      </c>
      <c r="AL558" s="90">
        <v>729.09</v>
      </c>
      <c r="AM558" s="90">
        <v>731.42</v>
      </c>
      <c r="AN558" s="90">
        <v>736.8</v>
      </c>
      <c r="AO558" s="90">
        <v>742.4</v>
      </c>
      <c r="AP558" s="90">
        <v>748.49</v>
      </c>
      <c r="AQ558" s="89">
        <v>753.66</v>
      </c>
      <c r="AR558" s="89">
        <v>759.0</v>
      </c>
    </row>
    <row r="559" ht="15.75" customHeight="1">
      <c r="A559" s="57" t="s">
        <v>37</v>
      </c>
      <c r="B559" s="80" t="s">
        <v>1989</v>
      </c>
      <c r="C559" s="20" t="s">
        <v>1990</v>
      </c>
      <c r="D559" s="81" t="s">
        <v>18</v>
      </c>
      <c r="E559" s="22" t="s">
        <v>29</v>
      </c>
      <c r="F559" s="81" t="s">
        <v>92</v>
      </c>
      <c r="G559" s="81" t="str">
        <f t="shared" si="1"/>
        <v>Augusto</v>
      </c>
      <c r="H559" s="82" t="s">
        <v>214</v>
      </c>
      <c r="I559" s="82" t="s">
        <v>24</v>
      </c>
      <c r="J559" s="81" t="str">
        <f t="shared" si="4"/>
        <v>Sim</v>
      </c>
      <c r="K559" s="83">
        <v>45163.0</v>
      </c>
      <c r="L559" s="98"/>
      <c r="M559" s="22" t="s">
        <v>77</v>
      </c>
      <c r="N559" s="84">
        <v>0.015</v>
      </c>
      <c r="O559" s="81" t="s">
        <v>86</v>
      </c>
      <c r="P559" s="85">
        <v>0.1</v>
      </c>
      <c r="Q559" s="46" t="s">
        <v>1991</v>
      </c>
      <c r="R559" s="127"/>
      <c r="S559" s="127"/>
      <c r="T559" s="22" t="s">
        <v>215</v>
      </c>
      <c r="U559" s="86" t="s">
        <v>1992</v>
      </c>
      <c r="V559" s="9" t="s">
        <v>29</v>
      </c>
      <c r="W559" s="87" t="str">
        <f t="shared" si="3"/>
        <v>Ativo</v>
      </c>
      <c r="X559" s="22"/>
      <c r="Y559" s="88" t="s">
        <v>220</v>
      </c>
      <c r="Z559" s="90"/>
      <c r="AA559" s="90"/>
      <c r="AB559" s="90"/>
      <c r="AC559" s="90"/>
      <c r="AD559" s="90">
        <v>0.0</v>
      </c>
      <c r="AE559" s="90">
        <v>0.0</v>
      </c>
      <c r="AF559" s="90">
        <v>0.0</v>
      </c>
      <c r="AG559" s="90">
        <v>0.0</v>
      </c>
      <c r="AH559" s="90">
        <v>0.0</v>
      </c>
      <c r="AI559" s="90">
        <v>0.0</v>
      </c>
      <c r="AJ559" s="90">
        <v>0.0</v>
      </c>
      <c r="AK559" s="90">
        <v>0.0</v>
      </c>
      <c r="AL559" s="90">
        <v>0.0</v>
      </c>
      <c r="AM559" s="90">
        <v>34032.59</v>
      </c>
      <c r="AN559" s="90">
        <v>34332.67</v>
      </c>
      <c r="AO559" s="90">
        <v>34603.74</v>
      </c>
      <c r="AP559" s="90">
        <v>20766.33</v>
      </c>
      <c r="AQ559" s="89">
        <v>20899.85</v>
      </c>
      <c r="AR559" s="89">
        <v>21052.45</v>
      </c>
    </row>
    <row r="560" ht="15.75" customHeight="1">
      <c r="A560" s="57" t="s">
        <v>37</v>
      </c>
      <c r="B560" s="80" t="s">
        <v>1993</v>
      </c>
      <c r="C560" s="20" t="s">
        <v>1994</v>
      </c>
      <c r="D560" s="81" t="s">
        <v>67</v>
      </c>
      <c r="E560" s="22" t="s">
        <v>29</v>
      </c>
      <c r="F560" s="81" t="s">
        <v>471</v>
      </c>
      <c r="G560" s="81" t="str">
        <f t="shared" si="1"/>
        <v>Breno</v>
      </c>
      <c r="H560" s="82" t="s">
        <v>214</v>
      </c>
      <c r="I560" s="82" t="s">
        <v>24</v>
      </c>
      <c r="J560" s="81" t="str">
        <f t="shared" si="4"/>
        <v>Não</v>
      </c>
      <c r="K560" s="83">
        <v>45168.0</v>
      </c>
      <c r="L560" s="98"/>
      <c r="M560" s="22" t="s">
        <v>50</v>
      </c>
      <c r="N560" s="84">
        <v>0.005</v>
      </c>
      <c r="O560" s="81" t="s">
        <v>24</v>
      </c>
      <c r="P560" s="85">
        <v>0.0</v>
      </c>
      <c r="Q560" s="127"/>
      <c r="R560" s="127"/>
      <c r="S560" s="127"/>
      <c r="T560" s="22" t="s">
        <v>215</v>
      </c>
      <c r="U560" s="86" t="s">
        <v>1995</v>
      </c>
      <c r="V560" s="9" t="s">
        <v>29</v>
      </c>
      <c r="W560" s="87" t="str">
        <f t="shared" si="3"/>
        <v>Ativo</v>
      </c>
      <c r="X560" s="22"/>
      <c r="Y560" s="88" t="s">
        <v>144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>
        <v>686313.07</v>
      </c>
      <c r="AL560" s="90">
        <v>695559.77</v>
      </c>
      <c r="AM560" s="90">
        <v>701272.22</v>
      </c>
      <c r="AN560" s="90">
        <v>546580.13</v>
      </c>
      <c r="AO560" s="90">
        <v>533184.53</v>
      </c>
      <c r="AP560" s="90">
        <v>618511.71</v>
      </c>
      <c r="AQ560" s="89">
        <v>674920.46</v>
      </c>
      <c r="AR560" s="89">
        <v>676174.01</v>
      </c>
    </row>
    <row r="561" ht="13.5" customHeight="1">
      <c r="A561" s="57" t="s">
        <v>37</v>
      </c>
      <c r="B561" s="80" t="s">
        <v>1996</v>
      </c>
      <c r="C561" s="20" t="s">
        <v>1997</v>
      </c>
      <c r="D561" s="81" t="s">
        <v>18</v>
      </c>
      <c r="E561" s="22" t="s">
        <v>29</v>
      </c>
      <c r="F561" s="81" t="s">
        <v>92</v>
      </c>
      <c r="G561" s="81" t="str">
        <f t="shared" si="1"/>
        <v>Augusto</v>
      </c>
      <c r="H561" s="82" t="s">
        <v>239</v>
      </c>
      <c r="I561" s="87" t="s">
        <v>272</v>
      </c>
      <c r="J561" s="81" t="str">
        <f t="shared" si="4"/>
        <v>Sim</v>
      </c>
      <c r="K561" s="83">
        <v>45117.0</v>
      </c>
      <c r="L561" s="98"/>
      <c r="M561" s="22" t="s">
        <v>50</v>
      </c>
      <c r="N561" s="84">
        <v>0.011</v>
      </c>
      <c r="O561" s="81" t="s">
        <v>24</v>
      </c>
      <c r="P561" s="85">
        <v>0.0</v>
      </c>
      <c r="Q561" s="127" t="s">
        <v>1998</v>
      </c>
      <c r="R561" s="127"/>
      <c r="S561" s="127"/>
      <c r="T561" s="22" t="s">
        <v>215</v>
      </c>
      <c r="U561" s="86" t="s">
        <v>1999</v>
      </c>
      <c r="V561" s="9" t="s">
        <v>29</v>
      </c>
      <c r="W561" s="87" t="str">
        <f t="shared" si="3"/>
        <v>Ativo</v>
      </c>
      <c r="X561" s="22"/>
      <c r="Y561" s="88" t="s">
        <v>220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266116.93</v>
      </c>
      <c r="AK561" s="90">
        <v>313.8</v>
      </c>
      <c r="AL561" s="90">
        <v>277.3</v>
      </c>
      <c r="AM561" s="90">
        <v>277.3</v>
      </c>
      <c r="AN561" s="90">
        <v>277.3</v>
      </c>
      <c r="AO561" s="90">
        <v>277.66</v>
      </c>
      <c r="AP561" s="90">
        <v>280.32</v>
      </c>
      <c r="AQ561" s="89">
        <v>282.55</v>
      </c>
      <c r="AR561" s="89">
        <v>284.91</v>
      </c>
    </row>
    <row r="562" ht="15.75" customHeight="1">
      <c r="A562" s="57" t="s">
        <v>37</v>
      </c>
      <c r="B562" s="134" t="s">
        <v>2000</v>
      </c>
      <c r="C562" s="20" t="s">
        <v>2001</v>
      </c>
      <c r="D562" s="81" t="s">
        <v>18</v>
      </c>
      <c r="E562" s="22" t="s">
        <v>29</v>
      </c>
      <c r="F562" s="81" t="s">
        <v>92</v>
      </c>
      <c r="G562" s="81" t="str">
        <f t="shared" si="1"/>
        <v>Augusto</v>
      </c>
      <c r="H562" s="87" t="s">
        <v>214</v>
      </c>
      <c r="I562" s="87" t="s">
        <v>24</v>
      </c>
      <c r="J562" s="81" t="str">
        <f t="shared" si="4"/>
        <v>Sim</v>
      </c>
      <c r="K562" s="83">
        <v>45155.0</v>
      </c>
      <c r="L562" s="98"/>
      <c r="M562" s="22" t="s">
        <v>59</v>
      </c>
      <c r="N562" s="84">
        <v>0.02</v>
      </c>
      <c r="O562" s="81" t="s">
        <v>142</v>
      </c>
      <c r="P562" s="85">
        <v>0.2</v>
      </c>
      <c r="Q562" s="184" t="s">
        <v>2002</v>
      </c>
      <c r="R562" s="127"/>
      <c r="S562" s="127"/>
      <c r="T562" s="22" t="s">
        <v>215</v>
      </c>
      <c r="U562" s="86" t="s">
        <v>2003</v>
      </c>
      <c r="V562" s="9" t="s">
        <v>29</v>
      </c>
      <c r="W562" s="87" t="str">
        <f t="shared" si="3"/>
        <v>Ativo</v>
      </c>
      <c r="X562" s="22"/>
      <c r="Y562" s="88" t="s">
        <v>220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413199.93</v>
      </c>
      <c r="AK562" s="90">
        <v>100505.12</v>
      </c>
      <c r="AL562" s="90">
        <v>2.57</v>
      </c>
      <c r="AM562" s="90">
        <v>0.0</v>
      </c>
      <c r="AN562" s="90">
        <v>0.0</v>
      </c>
      <c r="AO562" s="90">
        <v>0.0</v>
      </c>
      <c r="AP562" s="90">
        <v>0.0</v>
      </c>
      <c r="AQ562" s="89">
        <v>0.43</v>
      </c>
      <c r="AR562" s="89">
        <v>112663.48</v>
      </c>
    </row>
    <row r="563" ht="15.75" customHeight="1">
      <c r="A563" s="57" t="s">
        <v>37</v>
      </c>
      <c r="B563" s="134" t="s">
        <v>2000</v>
      </c>
      <c r="C563" s="20" t="s">
        <v>2004</v>
      </c>
      <c r="D563" s="81" t="s">
        <v>18</v>
      </c>
      <c r="E563" s="22" t="s">
        <v>29</v>
      </c>
      <c r="F563" s="81" t="s">
        <v>92</v>
      </c>
      <c r="G563" s="81" t="str">
        <f t="shared" si="1"/>
        <v>Bruno</v>
      </c>
      <c r="H563" s="82" t="s">
        <v>214</v>
      </c>
      <c r="I563" s="82" t="s">
        <v>24</v>
      </c>
      <c r="J563" s="81" t="str">
        <f t="shared" si="4"/>
        <v>Sim</v>
      </c>
      <c r="K563" s="83">
        <v>45121.0</v>
      </c>
      <c r="L563" s="98"/>
      <c r="M563" s="22" t="s">
        <v>50</v>
      </c>
      <c r="N563" s="84">
        <v>0.01</v>
      </c>
      <c r="O563" s="81" t="s">
        <v>24</v>
      </c>
      <c r="P563" s="85">
        <v>0.0</v>
      </c>
      <c r="Q563" s="184" t="s">
        <v>2005</v>
      </c>
      <c r="R563" s="127"/>
      <c r="S563" s="127"/>
      <c r="T563" s="22" t="s">
        <v>215</v>
      </c>
      <c r="U563" s="86" t="s">
        <v>1999</v>
      </c>
      <c r="V563" s="9" t="s">
        <v>29</v>
      </c>
      <c r="W563" s="87" t="str">
        <f t="shared" si="3"/>
        <v>Ativo</v>
      </c>
      <c r="X563" s="22"/>
      <c r="Y563" s="88" t="s">
        <v>220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>
        <v>74859.75</v>
      </c>
      <c r="AK563" s="90">
        <v>761838.54</v>
      </c>
      <c r="AL563" s="90">
        <v>1069740.49</v>
      </c>
      <c r="AM563" s="90">
        <v>1078972.63</v>
      </c>
      <c r="AN563" s="90">
        <v>1313535.01</v>
      </c>
      <c r="AO563" s="90">
        <v>1325726.86</v>
      </c>
      <c r="AP563" s="90">
        <v>1547689.79</v>
      </c>
      <c r="AQ563" s="89">
        <v>1561784.18</v>
      </c>
      <c r="AR563" s="89">
        <v>1563469.43</v>
      </c>
    </row>
    <row r="564" ht="15.75" customHeight="1">
      <c r="A564" s="57" t="s">
        <v>37</v>
      </c>
      <c r="B564" s="80" t="s">
        <v>2006</v>
      </c>
      <c r="C564" s="20" t="s">
        <v>2007</v>
      </c>
      <c r="D564" s="81" t="s">
        <v>18</v>
      </c>
      <c r="E564" s="22" t="s">
        <v>62</v>
      </c>
      <c r="F564" s="81" t="s">
        <v>570</v>
      </c>
      <c r="G564" s="81" t="str">
        <f t="shared" si="1"/>
        <v>Augusto</v>
      </c>
      <c r="H564" s="82" t="s">
        <v>214</v>
      </c>
      <c r="I564" s="82" t="s">
        <v>24</v>
      </c>
      <c r="J564" s="81" t="str">
        <f t="shared" si="4"/>
        <v>Não</v>
      </c>
      <c r="K564" s="83">
        <v>45133.0</v>
      </c>
      <c r="L564" s="98"/>
      <c r="M564" s="22" t="s">
        <v>50</v>
      </c>
      <c r="N564" s="84">
        <v>0.012</v>
      </c>
      <c r="O564" s="81" t="s">
        <v>24</v>
      </c>
      <c r="P564" s="85">
        <v>0.0</v>
      </c>
      <c r="Q564" s="127"/>
      <c r="R564" s="127"/>
      <c r="S564" s="127"/>
      <c r="T564" s="22" t="s">
        <v>215</v>
      </c>
      <c r="U564" s="86" t="s">
        <v>2008</v>
      </c>
      <c r="V564" s="9" t="s">
        <v>298</v>
      </c>
      <c r="W564" s="87" t="str">
        <f t="shared" si="3"/>
        <v>Ativo</v>
      </c>
      <c r="X564" s="22"/>
      <c r="Y564" s="88" t="s">
        <v>220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>
        <v>100133.79</v>
      </c>
      <c r="AK564" s="90">
        <v>151456.37</v>
      </c>
      <c r="AL564" s="90">
        <v>152699.95</v>
      </c>
      <c r="AM564" s="90">
        <v>154046.65</v>
      </c>
      <c r="AN564" s="90">
        <v>155203.75</v>
      </c>
      <c r="AO564" s="90">
        <v>156461.77</v>
      </c>
      <c r="AP564" s="90">
        <v>157315.28</v>
      </c>
      <c r="AQ564" s="89">
        <v>158558.25</v>
      </c>
      <c r="AR564" s="89">
        <v>159902.35</v>
      </c>
    </row>
    <row r="565" ht="15.75" customHeight="1">
      <c r="A565" s="57" t="s">
        <v>37</v>
      </c>
      <c r="B565" s="64" t="s">
        <v>160</v>
      </c>
      <c r="C565" s="62" t="s">
        <v>2009</v>
      </c>
      <c r="D565" s="9" t="s">
        <v>884</v>
      </c>
      <c r="E565" s="86" t="s">
        <v>19</v>
      </c>
      <c r="F565" s="9" t="s">
        <v>114</v>
      </c>
      <c r="G565" s="81" t="str">
        <f t="shared" si="1"/>
        <v>Augusto</v>
      </c>
      <c r="H565" s="87" t="s">
        <v>252</v>
      </c>
      <c r="I565" s="87" t="s">
        <v>24</v>
      </c>
      <c r="J565" s="81" t="str">
        <f t="shared" si="4"/>
        <v>Não</v>
      </c>
      <c r="K565" s="93">
        <v>45385.0</v>
      </c>
      <c r="L565" s="98"/>
      <c r="M565" s="86" t="s">
        <v>50</v>
      </c>
      <c r="N565" s="94">
        <v>0.01</v>
      </c>
      <c r="O565" s="9" t="s">
        <v>24</v>
      </c>
      <c r="P565" s="95">
        <v>0.0</v>
      </c>
      <c r="Q565" s="127"/>
      <c r="R565" s="127"/>
      <c r="S565" s="127"/>
      <c r="T565" s="86" t="s">
        <v>215</v>
      </c>
      <c r="U565" s="63" t="s">
        <v>161</v>
      </c>
      <c r="V565" s="9" t="s">
        <v>29</v>
      </c>
      <c r="W565" s="87" t="str">
        <f t="shared" si="3"/>
        <v>Ativo</v>
      </c>
      <c r="X565" s="22"/>
      <c r="Y565" s="88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89"/>
      <c r="AR565" s="89"/>
    </row>
    <row r="566" ht="15.75" customHeight="1">
      <c r="A566" s="6" t="s">
        <v>37</v>
      </c>
      <c r="B566" s="6" t="s">
        <v>2010</v>
      </c>
      <c r="C566" s="62" t="s">
        <v>2011</v>
      </c>
      <c r="D566" s="9" t="s">
        <v>67</v>
      </c>
      <c r="E566" s="86" t="s">
        <v>29</v>
      </c>
      <c r="F566" s="9" t="s">
        <v>157</v>
      </c>
      <c r="G566" s="81" t="str">
        <f t="shared" si="1"/>
        <v>Augusto</v>
      </c>
      <c r="H566" s="87" t="s">
        <v>214</v>
      </c>
      <c r="I566" s="87" t="s">
        <v>24</v>
      </c>
      <c r="J566" s="81" t="str">
        <f t="shared" si="4"/>
        <v>Não</v>
      </c>
      <c r="K566" s="93">
        <v>45369.0</v>
      </c>
      <c r="L566" s="98"/>
      <c r="M566" s="86" t="s">
        <v>77</v>
      </c>
      <c r="N566" s="94">
        <v>0.016</v>
      </c>
      <c r="O566" s="9" t="s">
        <v>86</v>
      </c>
      <c r="P566" s="95">
        <v>0.2</v>
      </c>
      <c r="Q566" s="127"/>
      <c r="R566" s="127"/>
      <c r="S566" s="127"/>
      <c r="T566" s="86" t="s">
        <v>215</v>
      </c>
      <c r="U566" s="86" t="s">
        <v>2012</v>
      </c>
      <c r="V566" s="9" t="s">
        <v>29</v>
      </c>
      <c r="W566" s="87" t="str">
        <f t="shared" si="3"/>
        <v>Ativo</v>
      </c>
      <c r="X566" s="22"/>
      <c r="Y566" s="88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89"/>
      <c r="AR566" s="89">
        <v>150736.95</v>
      </c>
    </row>
    <row r="567" ht="15.75" customHeight="1">
      <c r="A567" s="57" t="s">
        <v>37</v>
      </c>
      <c r="B567" s="80" t="s">
        <v>2013</v>
      </c>
      <c r="C567" s="20" t="s">
        <v>2014</v>
      </c>
      <c r="D567" s="81" t="s">
        <v>18</v>
      </c>
      <c r="E567" s="22" t="s">
        <v>19</v>
      </c>
      <c r="F567" s="81" t="s">
        <v>20</v>
      </c>
      <c r="G567" s="81" t="str">
        <f t="shared" si="1"/>
        <v>Breno</v>
      </c>
      <c r="H567" s="82" t="s">
        <v>214</v>
      </c>
      <c r="I567" s="82" t="s">
        <v>24</v>
      </c>
      <c r="J567" s="81" t="str">
        <f t="shared" si="4"/>
        <v>Sim</v>
      </c>
      <c r="K567" s="83">
        <v>44949.0</v>
      </c>
      <c r="L567" s="22"/>
      <c r="M567" s="86" t="s">
        <v>724</v>
      </c>
      <c r="N567" s="84">
        <v>0.015</v>
      </c>
      <c r="O567" s="81" t="s">
        <v>86</v>
      </c>
      <c r="P567" s="85">
        <v>0.1</v>
      </c>
      <c r="Q567" s="96" t="s">
        <v>2015</v>
      </c>
      <c r="R567" s="46"/>
      <c r="S567" s="231" t="s">
        <v>2016</v>
      </c>
      <c r="T567" s="22" t="s">
        <v>215</v>
      </c>
      <c r="U567" s="86" t="s">
        <v>2017</v>
      </c>
      <c r="V567" s="9" t="s">
        <v>1192</v>
      </c>
      <c r="W567" s="87" t="str">
        <f t="shared" si="3"/>
        <v>Ativo</v>
      </c>
      <c r="X567" s="22"/>
      <c r="Y567" s="88" t="s">
        <v>220</v>
      </c>
      <c r="Z567" s="90"/>
      <c r="AA567" s="90"/>
      <c r="AB567" s="90"/>
      <c r="AC567" s="90"/>
      <c r="AD567" s="90">
        <v>518746.89</v>
      </c>
      <c r="AE567" s="90">
        <v>522921.32</v>
      </c>
      <c r="AF567" s="90">
        <v>266412.32</v>
      </c>
      <c r="AG567" s="90">
        <v>404393.62</v>
      </c>
      <c r="AH567" s="90">
        <v>408190.6</v>
      </c>
      <c r="AI567" s="90">
        <v>412192.57</v>
      </c>
      <c r="AJ567" s="90">
        <v>483870.82</v>
      </c>
      <c r="AK567" s="90">
        <v>487362.75</v>
      </c>
      <c r="AL567" s="90">
        <v>506159.39</v>
      </c>
      <c r="AM567" s="90">
        <v>526109.95</v>
      </c>
      <c r="AN567" s="90">
        <v>532554.44</v>
      </c>
      <c r="AO567" s="90">
        <v>536225.61</v>
      </c>
      <c r="AP567" s="90">
        <v>550339.08</v>
      </c>
      <c r="AQ567" s="89">
        <v>603676.81</v>
      </c>
      <c r="AR567" s="89">
        <v>608996.41</v>
      </c>
    </row>
    <row r="568" ht="15.75" customHeight="1">
      <c r="A568" s="57" t="s">
        <v>37</v>
      </c>
      <c r="B568" s="80" t="s">
        <v>2018</v>
      </c>
      <c r="C568" s="20" t="s">
        <v>2019</v>
      </c>
      <c r="D568" s="81" t="s">
        <v>18</v>
      </c>
      <c r="E568" s="22" t="s">
        <v>62</v>
      </c>
      <c r="F568" s="81" t="s">
        <v>74</v>
      </c>
      <c r="G568" s="81" t="str">
        <f t="shared" si="1"/>
        <v>Augusto</v>
      </c>
      <c r="H568" s="82" t="s">
        <v>214</v>
      </c>
      <c r="I568" s="82" t="s">
        <v>24</v>
      </c>
      <c r="J568" s="81" t="str">
        <f t="shared" si="4"/>
        <v>Não</v>
      </c>
      <c r="K568" s="83">
        <v>45127.0</v>
      </c>
      <c r="L568" s="98"/>
      <c r="M568" s="22" t="s">
        <v>59</v>
      </c>
      <c r="N568" s="84">
        <v>0.025</v>
      </c>
      <c r="O568" s="81" t="s">
        <v>142</v>
      </c>
      <c r="P568" s="85">
        <v>0.2</v>
      </c>
      <c r="Q568" s="127"/>
      <c r="R568" s="127"/>
      <c r="S568" s="127"/>
      <c r="T568" s="22" t="s">
        <v>215</v>
      </c>
      <c r="U568" s="86" t="s">
        <v>2020</v>
      </c>
      <c r="V568" s="9" t="s">
        <v>269</v>
      </c>
      <c r="W568" s="87" t="str">
        <f t="shared" si="3"/>
        <v>Ativo</v>
      </c>
      <c r="X568" s="22"/>
      <c r="Y568" s="88" t="s">
        <v>144</v>
      </c>
      <c r="Z568" s="90"/>
      <c r="AA568" s="90"/>
      <c r="AB568" s="90"/>
      <c r="AC568" s="90"/>
      <c r="AD568" s="90"/>
      <c r="AE568" s="90"/>
      <c r="AF568" s="90"/>
      <c r="AG568" s="90">
        <v>0.0</v>
      </c>
      <c r="AH568" s="90">
        <v>0.0</v>
      </c>
      <c r="AI568" s="90">
        <v>0.0</v>
      </c>
      <c r="AJ568" s="90">
        <v>90215.35</v>
      </c>
      <c r="AK568" s="90">
        <v>88981.6</v>
      </c>
      <c r="AL568" s="90">
        <v>86715.3</v>
      </c>
      <c r="AM568" s="90">
        <v>82767.94</v>
      </c>
      <c r="AN568" s="90">
        <v>88841.29</v>
      </c>
      <c r="AO568" s="90">
        <v>93152.33</v>
      </c>
      <c r="AP568" s="90">
        <v>86866.71</v>
      </c>
      <c r="AQ568" s="89">
        <v>87808.38</v>
      </c>
      <c r="AR568" s="89">
        <v>89216.53</v>
      </c>
    </row>
    <row r="569" ht="15.75" customHeight="1">
      <c r="A569" s="57" t="s">
        <v>37</v>
      </c>
      <c r="B569" s="80" t="s">
        <v>2021</v>
      </c>
      <c r="C569" s="20" t="s">
        <v>2022</v>
      </c>
      <c r="D569" s="81" t="s">
        <v>18</v>
      </c>
      <c r="E569" s="22" t="s">
        <v>29</v>
      </c>
      <c r="F569" s="81" t="s">
        <v>234</v>
      </c>
      <c r="G569" s="81" t="str">
        <f t="shared" si="1"/>
        <v>Augusto</v>
      </c>
      <c r="H569" s="82" t="s">
        <v>214</v>
      </c>
      <c r="I569" s="82" t="s">
        <v>24</v>
      </c>
      <c r="J569" s="81" t="str">
        <f t="shared" si="4"/>
        <v>Não</v>
      </c>
      <c r="K569" s="83">
        <v>45042.0</v>
      </c>
      <c r="L569" s="22"/>
      <c r="M569" s="22" t="s">
        <v>77</v>
      </c>
      <c r="N569" s="84">
        <v>0.015</v>
      </c>
      <c r="O569" s="81" t="s">
        <v>86</v>
      </c>
      <c r="P569" s="85">
        <v>0.1</v>
      </c>
      <c r="Q569" s="127"/>
      <c r="R569" s="127"/>
      <c r="S569" s="127"/>
      <c r="T569" s="22" t="s">
        <v>215</v>
      </c>
      <c r="U569" s="86" t="s">
        <v>2023</v>
      </c>
      <c r="V569" s="9" t="s">
        <v>29</v>
      </c>
      <c r="W569" s="87" t="str">
        <f t="shared" si="3"/>
        <v>Ativo</v>
      </c>
      <c r="X569" s="22"/>
      <c r="Y569" s="88" t="s">
        <v>220</v>
      </c>
      <c r="Z569" s="90"/>
      <c r="AA569" s="90"/>
      <c r="AB569" s="90"/>
      <c r="AC569" s="90"/>
      <c r="AD569" s="90"/>
      <c r="AE569" s="90"/>
      <c r="AF569" s="90"/>
      <c r="AG569" s="90">
        <v>138047.59</v>
      </c>
      <c r="AH569" s="90">
        <v>139372.91</v>
      </c>
      <c r="AI569" s="90">
        <v>143006.24</v>
      </c>
      <c r="AJ569" s="90">
        <v>146285.25</v>
      </c>
      <c r="AK569" s="90">
        <v>145052.98</v>
      </c>
      <c r="AL569" s="90">
        <v>145422.56</v>
      </c>
      <c r="AM569" s="90">
        <v>145078.47</v>
      </c>
      <c r="AN569" s="90">
        <v>148501.52</v>
      </c>
      <c r="AO569" s="90">
        <v>151527.69</v>
      </c>
      <c r="AP569" s="90">
        <v>148221.34</v>
      </c>
      <c r="AQ569" s="89">
        <v>149227.1</v>
      </c>
      <c r="AR569" s="89">
        <v>150464.07</v>
      </c>
    </row>
    <row r="570" ht="15.75" customHeight="1">
      <c r="A570" s="57" t="s">
        <v>37</v>
      </c>
      <c r="B570" s="80" t="s">
        <v>2024</v>
      </c>
      <c r="C570" s="20" t="s">
        <v>2025</v>
      </c>
      <c r="D570" s="81" t="s">
        <v>18</v>
      </c>
      <c r="E570" s="22" t="s">
        <v>19</v>
      </c>
      <c r="F570" s="81" t="s">
        <v>52</v>
      </c>
      <c r="G570" s="81" t="str">
        <f t="shared" si="1"/>
        <v>Augusto</v>
      </c>
      <c r="H570" s="87" t="s">
        <v>239</v>
      </c>
      <c r="I570" s="82" t="s">
        <v>272</v>
      </c>
      <c r="J570" s="81" t="str">
        <f t="shared" si="4"/>
        <v>Não</v>
      </c>
      <c r="K570" s="83">
        <v>45163.0</v>
      </c>
      <c r="L570" s="98"/>
      <c r="M570" s="22" t="s">
        <v>50</v>
      </c>
      <c r="N570" s="84">
        <v>0.012</v>
      </c>
      <c r="O570" s="81" t="s">
        <v>24</v>
      </c>
      <c r="P570" s="85">
        <v>0.0</v>
      </c>
      <c r="Q570" s="127"/>
      <c r="R570" s="127"/>
      <c r="S570" s="96" t="s">
        <v>1261</v>
      </c>
      <c r="T570" s="22" t="s">
        <v>215</v>
      </c>
      <c r="U570" s="86" t="s">
        <v>2026</v>
      </c>
      <c r="V570" s="9" t="s">
        <v>29</v>
      </c>
      <c r="W570" s="87" t="str">
        <f t="shared" si="3"/>
        <v>Ativo</v>
      </c>
      <c r="X570" s="22"/>
      <c r="Y570" s="88" t="s">
        <v>220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0.0</v>
      </c>
      <c r="AM570" s="90">
        <v>0.0</v>
      </c>
      <c r="AN570" s="90">
        <v>0.0</v>
      </c>
      <c r="AO570" s="90">
        <v>0.0</v>
      </c>
      <c r="AP570" s="90">
        <v>0.0</v>
      </c>
      <c r="AQ570" s="89">
        <v>0.0</v>
      </c>
      <c r="AR570" s="89">
        <v>0.0</v>
      </c>
    </row>
    <row r="571" ht="15.75" customHeight="1">
      <c r="A571" s="57" t="s">
        <v>37</v>
      </c>
      <c r="B571" s="133" t="s">
        <v>2027</v>
      </c>
      <c r="C571" s="20" t="s">
        <v>2028</v>
      </c>
      <c r="D571" s="81" t="s">
        <v>18</v>
      </c>
      <c r="E571" s="22" t="s">
        <v>19</v>
      </c>
      <c r="F571" s="81" t="s">
        <v>20</v>
      </c>
      <c r="G571" s="81" t="str">
        <f t="shared" si="1"/>
        <v>Augusto</v>
      </c>
      <c r="H571" s="82" t="s">
        <v>214</v>
      </c>
      <c r="I571" s="82" t="s">
        <v>24</v>
      </c>
      <c r="J571" s="81" t="str">
        <f t="shared" si="4"/>
        <v>Não</v>
      </c>
      <c r="K571" s="83">
        <v>45027.0</v>
      </c>
      <c r="L571" s="22"/>
      <c r="M571" s="22" t="s">
        <v>50</v>
      </c>
      <c r="N571" s="84">
        <v>0.012</v>
      </c>
      <c r="O571" s="81" t="s">
        <v>24</v>
      </c>
      <c r="P571" s="85">
        <v>0.0</v>
      </c>
      <c r="Q571" s="127"/>
      <c r="R571" s="127"/>
      <c r="S571" s="127"/>
      <c r="T571" s="22" t="s">
        <v>215</v>
      </c>
      <c r="U571" s="86" t="s">
        <v>2029</v>
      </c>
      <c r="V571" s="9" t="s">
        <v>1192</v>
      </c>
      <c r="W571" s="87" t="str">
        <f t="shared" si="3"/>
        <v>Ativo</v>
      </c>
      <c r="X571" s="22"/>
      <c r="Y571" s="88" t="s">
        <v>220</v>
      </c>
      <c r="Z571" s="90"/>
      <c r="AA571" s="90"/>
      <c r="AB571" s="90"/>
      <c r="AC571" s="90"/>
      <c r="AD571" s="90"/>
      <c r="AE571" s="90"/>
      <c r="AF571" s="90">
        <v>0.0</v>
      </c>
      <c r="AG571" s="90">
        <v>215468.62</v>
      </c>
      <c r="AH571" s="90">
        <v>217477.55</v>
      </c>
      <c r="AI571" s="90">
        <v>219227.81</v>
      </c>
      <c r="AJ571" s="90">
        <v>320715.33</v>
      </c>
      <c r="AK571" s="90">
        <v>349171.08</v>
      </c>
      <c r="AL571" s="90">
        <v>351580.87</v>
      </c>
      <c r="AM571" s="90">
        <v>354443.63</v>
      </c>
      <c r="AN571" s="90">
        <v>356843.49</v>
      </c>
      <c r="AO571" s="90">
        <v>359473.07</v>
      </c>
      <c r="AP571" s="90">
        <v>362690.15</v>
      </c>
      <c r="AQ571" s="89">
        <v>365407.73</v>
      </c>
      <c r="AR571" s="89">
        <v>368641.85</v>
      </c>
    </row>
    <row r="572" ht="15.75" customHeight="1">
      <c r="A572" s="57" t="s">
        <v>37</v>
      </c>
      <c r="B572" s="80" t="s">
        <v>2030</v>
      </c>
      <c r="C572" s="20" t="s">
        <v>2031</v>
      </c>
      <c r="D572" s="81" t="s">
        <v>67</v>
      </c>
      <c r="E572" s="22" t="s">
        <v>29</v>
      </c>
      <c r="F572" s="81" t="s">
        <v>30</v>
      </c>
      <c r="G572" s="81" t="str">
        <f t="shared" si="1"/>
        <v>Breno</v>
      </c>
      <c r="H572" s="82" t="s">
        <v>214</v>
      </c>
      <c r="I572" s="82" t="s">
        <v>24</v>
      </c>
      <c r="J572" s="81" t="str">
        <f t="shared" si="4"/>
        <v>Não</v>
      </c>
      <c r="K572" s="83">
        <v>45124.0</v>
      </c>
      <c r="L572" s="98"/>
      <c r="M572" s="22" t="s">
        <v>2032</v>
      </c>
      <c r="N572" s="84">
        <v>0.014</v>
      </c>
      <c r="O572" s="81" t="s">
        <v>86</v>
      </c>
      <c r="P572" s="85">
        <v>0.1</v>
      </c>
      <c r="Q572" s="102"/>
      <c r="R572" s="102"/>
      <c r="S572" s="102"/>
      <c r="T572" s="22" t="s">
        <v>215</v>
      </c>
      <c r="U572" s="86" t="s">
        <v>2033</v>
      </c>
      <c r="V572" s="9" t="s">
        <v>29</v>
      </c>
      <c r="W572" s="87" t="str">
        <f t="shared" si="3"/>
        <v>Ativo</v>
      </c>
      <c r="X572" s="22"/>
      <c r="Y572" s="88" t="s">
        <v>220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>
        <v>0.0</v>
      </c>
      <c r="AJ572" s="90">
        <v>401081.8</v>
      </c>
      <c r="AK572" s="90">
        <v>546504.0</v>
      </c>
      <c r="AL572" s="90">
        <v>608060.78</v>
      </c>
      <c r="AM572" s="90">
        <v>622970.52</v>
      </c>
      <c r="AN572" s="90">
        <v>647615.82</v>
      </c>
      <c r="AO572" s="90">
        <v>706869.86</v>
      </c>
      <c r="AP572" s="90">
        <v>713532.19</v>
      </c>
      <c r="AQ572" s="89">
        <v>675253.15</v>
      </c>
      <c r="AR572" s="89">
        <v>686867.99</v>
      </c>
    </row>
    <row r="573" ht="15.75" customHeight="1">
      <c r="A573" s="57" t="s">
        <v>37</v>
      </c>
      <c r="B573" s="80" t="s">
        <v>2034</v>
      </c>
      <c r="C573" s="20" t="s">
        <v>2035</v>
      </c>
      <c r="D573" s="81" t="s">
        <v>18</v>
      </c>
      <c r="E573" s="22" t="s">
        <v>19</v>
      </c>
      <c r="F573" s="81" t="s">
        <v>52</v>
      </c>
      <c r="G573" s="81" t="str">
        <f t="shared" si="1"/>
        <v>Augusto</v>
      </c>
      <c r="H573" s="82" t="s">
        <v>214</v>
      </c>
      <c r="I573" s="82" t="s">
        <v>24</v>
      </c>
      <c r="J573" s="81" t="str">
        <f t="shared" si="4"/>
        <v>Não</v>
      </c>
      <c r="K573" s="83">
        <v>45140.0</v>
      </c>
      <c r="L573" s="98"/>
      <c r="M573" s="22" t="s">
        <v>50</v>
      </c>
      <c r="N573" s="84">
        <v>0.01</v>
      </c>
      <c r="O573" s="81" t="s">
        <v>24</v>
      </c>
      <c r="P573" s="85">
        <v>0.0</v>
      </c>
      <c r="Q573" s="127"/>
      <c r="R573" s="127"/>
      <c r="S573" s="127"/>
      <c r="T573" s="22" t="s">
        <v>215</v>
      </c>
      <c r="U573" s="86" t="s">
        <v>2036</v>
      </c>
      <c r="V573" s="9" t="s">
        <v>19</v>
      </c>
      <c r="W573" s="87" t="str">
        <f t="shared" si="3"/>
        <v>Ativo</v>
      </c>
      <c r="X573" s="22"/>
      <c r="Y573" s="88" t="s">
        <v>220</v>
      </c>
      <c r="Z573" s="90"/>
      <c r="AA573" s="90"/>
      <c r="AB573" s="90"/>
      <c r="AC573" s="90"/>
      <c r="AD573" s="90">
        <v>0.0</v>
      </c>
      <c r="AE573" s="90">
        <v>0.0</v>
      </c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201716.4</v>
      </c>
      <c r="AL573" s="90">
        <v>203447.67</v>
      </c>
      <c r="AM573" s="90">
        <v>205220.16</v>
      </c>
      <c r="AN573" s="90">
        <v>206722.52</v>
      </c>
      <c r="AO573" s="90">
        <v>208336.6</v>
      </c>
      <c r="AP573" s="90">
        <v>210172.99</v>
      </c>
      <c r="AQ573" s="89">
        <v>186046.01</v>
      </c>
      <c r="AR573" s="89">
        <v>187596.72</v>
      </c>
    </row>
    <row r="574" ht="15.75" customHeight="1">
      <c r="A574" s="57" t="s">
        <v>37</v>
      </c>
      <c r="B574" s="97" t="s">
        <v>2037</v>
      </c>
      <c r="C574" s="20" t="s">
        <v>2038</v>
      </c>
      <c r="D574" s="81" t="s">
        <v>18</v>
      </c>
      <c r="E574" s="22" t="s">
        <v>62</v>
      </c>
      <c r="F574" s="81" t="s">
        <v>63</v>
      </c>
      <c r="G574" s="81" t="str">
        <f t="shared" si="1"/>
        <v>Augusto</v>
      </c>
      <c r="H574" s="82" t="s">
        <v>214</v>
      </c>
      <c r="I574" s="82" t="s">
        <v>24</v>
      </c>
      <c r="J574" s="81" t="str">
        <f t="shared" si="4"/>
        <v>Não</v>
      </c>
      <c r="K574" s="83">
        <v>45029.0</v>
      </c>
      <c r="L574" s="22"/>
      <c r="M574" s="22" t="s">
        <v>77</v>
      </c>
      <c r="N574" s="84">
        <v>0.015</v>
      </c>
      <c r="O574" s="81" t="s">
        <v>86</v>
      </c>
      <c r="P574" s="85">
        <v>0.1</v>
      </c>
      <c r="Q574" s="127"/>
      <c r="R574" s="127"/>
      <c r="S574" s="127"/>
      <c r="T574" s="22" t="s">
        <v>215</v>
      </c>
      <c r="U574" s="86" t="s">
        <v>2039</v>
      </c>
      <c r="V574" s="9" t="s">
        <v>298</v>
      </c>
      <c r="W574" s="87" t="str">
        <f t="shared" si="3"/>
        <v>Ativo</v>
      </c>
      <c r="X574" s="22"/>
      <c r="Y574" s="88" t="s">
        <v>144</v>
      </c>
      <c r="Z574" s="90"/>
      <c r="AA574" s="90"/>
      <c r="AB574" s="90"/>
      <c r="AC574" s="90"/>
      <c r="AD574" s="90"/>
      <c r="AE574" s="90"/>
      <c r="AF574" s="90">
        <v>0.0</v>
      </c>
      <c r="AG574" s="90">
        <v>71165.0</v>
      </c>
      <c r="AH574" s="90">
        <v>71927.97</v>
      </c>
      <c r="AI574" s="90">
        <v>74121.42</v>
      </c>
      <c r="AJ574" s="90">
        <v>75419.21</v>
      </c>
      <c r="AK574" s="90">
        <v>74772.62</v>
      </c>
      <c r="AL574" s="90">
        <v>74160.17</v>
      </c>
      <c r="AM574" s="90">
        <v>74366.7</v>
      </c>
      <c r="AN574" s="90">
        <v>75449.28</v>
      </c>
      <c r="AO574" s="90">
        <v>76863.18</v>
      </c>
      <c r="AP574" s="90">
        <v>75769.16</v>
      </c>
      <c r="AQ574" s="89">
        <v>76380.91</v>
      </c>
      <c r="AR574" s="89">
        <v>77206.92</v>
      </c>
    </row>
    <row r="575" ht="15.75" customHeight="1">
      <c r="A575" s="57" t="s">
        <v>37</v>
      </c>
      <c r="B575" s="97" t="s">
        <v>2040</v>
      </c>
      <c r="C575" s="20" t="s">
        <v>2041</v>
      </c>
      <c r="D575" s="81" t="s">
        <v>18</v>
      </c>
      <c r="E575" s="22" t="s">
        <v>62</v>
      </c>
      <c r="F575" s="81" t="s">
        <v>74</v>
      </c>
      <c r="G575" s="81" t="str">
        <f t="shared" si="1"/>
        <v>Augusto</v>
      </c>
      <c r="H575" s="82" t="s">
        <v>214</v>
      </c>
      <c r="I575" s="82" t="s">
        <v>24</v>
      </c>
      <c r="J575" s="81" t="str">
        <f t="shared" si="4"/>
        <v>Não</v>
      </c>
      <c r="K575" s="83">
        <v>45163.0</v>
      </c>
      <c r="L575" s="98"/>
      <c r="M575" s="22" t="s">
        <v>50</v>
      </c>
      <c r="N575" s="84">
        <v>0.012</v>
      </c>
      <c r="O575" s="81" t="s">
        <v>24</v>
      </c>
      <c r="P575" s="85">
        <v>0.0</v>
      </c>
      <c r="Q575" s="122"/>
      <c r="R575" s="127"/>
      <c r="S575" s="96" t="s">
        <v>2042</v>
      </c>
      <c r="T575" s="22" t="s">
        <v>215</v>
      </c>
      <c r="U575" s="86" t="s">
        <v>2043</v>
      </c>
      <c r="V575" s="9" t="s">
        <v>298</v>
      </c>
      <c r="W575" s="87" t="str">
        <f t="shared" si="3"/>
        <v>Ativo</v>
      </c>
      <c r="X575" s="22"/>
      <c r="Y575" s="88" t="s">
        <v>144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36758.0</v>
      </c>
      <c r="AM575" s="90">
        <v>30221.63</v>
      </c>
      <c r="AN575" s="90">
        <v>30342.95</v>
      </c>
      <c r="AO575" s="90">
        <v>30573.89</v>
      </c>
      <c r="AP575" s="90">
        <v>30875.75</v>
      </c>
      <c r="AQ575" s="89">
        <v>31157.0</v>
      </c>
      <c r="AR575" s="89">
        <v>31477.15</v>
      </c>
    </row>
    <row r="576" ht="15.75" customHeight="1">
      <c r="A576" s="57" t="s">
        <v>37</v>
      </c>
      <c r="B576" s="97" t="s">
        <v>2040</v>
      </c>
      <c r="C576" s="20" t="s">
        <v>2044</v>
      </c>
      <c r="D576" s="81" t="s">
        <v>18</v>
      </c>
      <c r="E576" s="22" t="s">
        <v>62</v>
      </c>
      <c r="F576" s="81" t="s">
        <v>74</v>
      </c>
      <c r="G576" s="81" t="str">
        <f t="shared" si="1"/>
        <v>Augusto</v>
      </c>
      <c r="H576" s="82" t="s">
        <v>214</v>
      </c>
      <c r="I576" s="82" t="s">
        <v>24</v>
      </c>
      <c r="J576" s="81" t="str">
        <f t="shared" si="4"/>
        <v>Não</v>
      </c>
      <c r="K576" s="83">
        <v>45163.0</v>
      </c>
      <c r="L576" s="98"/>
      <c r="M576" s="22" t="s">
        <v>77</v>
      </c>
      <c r="N576" s="84">
        <v>0.015</v>
      </c>
      <c r="O576" s="81" t="s">
        <v>86</v>
      </c>
      <c r="P576" s="85">
        <v>0.1</v>
      </c>
      <c r="Q576" s="138"/>
      <c r="R576" s="127"/>
      <c r="S576" s="96" t="s">
        <v>2045</v>
      </c>
      <c r="T576" s="22" t="s">
        <v>215</v>
      </c>
      <c r="U576" s="86" t="s">
        <v>2043</v>
      </c>
      <c r="V576" s="9" t="s">
        <v>298</v>
      </c>
      <c r="W576" s="87" t="str">
        <f t="shared" si="3"/>
        <v>Ativo</v>
      </c>
      <c r="X576" s="22"/>
      <c r="Y576" s="88" t="s">
        <v>144</v>
      </c>
      <c r="Z576" s="90"/>
      <c r="AA576" s="90"/>
      <c r="AB576" s="90"/>
      <c r="AC576" s="90"/>
      <c r="AD576" s="90"/>
      <c r="AE576" s="90"/>
      <c r="AF576" s="90">
        <v>0.0</v>
      </c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178971.88</v>
      </c>
      <c r="AM576" s="90">
        <v>164836.78</v>
      </c>
      <c r="AN576" s="90">
        <v>168729.46</v>
      </c>
      <c r="AO576" s="90">
        <v>171907.46</v>
      </c>
      <c r="AP576" s="90">
        <v>169526.39</v>
      </c>
      <c r="AQ576" s="89">
        <v>170394.9</v>
      </c>
      <c r="AR576" s="89">
        <v>172384.33</v>
      </c>
    </row>
    <row r="577" ht="15.75" customHeight="1">
      <c r="A577" s="57" t="s">
        <v>37</v>
      </c>
      <c r="B577" s="97" t="s">
        <v>2046</v>
      </c>
      <c r="C577" s="20" t="s">
        <v>2047</v>
      </c>
      <c r="D577" s="81" t="s">
        <v>18</v>
      </c>
      <c r="E577" s="22" t="s">
        <v>19</v>
      </c>
      <c r="F577" s="81" t="s">
        <v>42</v>
      </c>
      <c r="G577" s="81" t="str">
        <f t="shared" si="1"/>
        <v>Augusto</v>
      </c>
      <c r="H577" s="82" t="s">
        <v>239</v>
      </c>
      <c r="I577" s="82" t="s">
        <v>253</v>
      </c>
      <c r="J577" s="81" t="str">
        <f t="shared" si="4"/>
        <v>Não</v>
      </c>
      <c r="K577" s="83">
        <v>45063.0</v>
      </c>
      <c r="L577" s="22"/>
      <c r="M577" s="22" t="s">
        <v>50</v>
      </c>
      <c r="N577" s="84">
        <v>0.012</v>
      </c>
      <c r="O577" s="81" t="s">
        <v>24</v>
      </c>
      <c r="P577" s="85">
        <v>0.0</v>
      </c>
      <c r="Q577" s="127"/>
      <c r="R577" s="127"/>
      <c r="S577" s="127"/>
      <c r="T577" s="22" t="s">
        <v>215</v>
      </c>
      <c r="U577" s="86" t="s">
        <v>2048</v>
      </c>
      <c r="V577" s="9" t="s">
        <v>19</v>
      </c>
      <c r="W577" s="87" t="str">
        <f t="shared" si="3"/>
        <v>Ativo</v>
      </c>
      <c r="X577" s="22"/>
      <c r="Y577" s="88" t="s">
        <v>220</v>
      </c>
      <c r="Z577" s="90"/>
      <c r="AA577" s="90"/>
      <c r="AB577" s="90"/>
      <c r="AC577" s="90"/>
      <c r="AD577" s="90"/>
      <c r="AE577" s="90"/>
      <c r="AF577" s="90">
        <v>0.0</v>
      </c>
      <c r="AG577" s="90">
        <v>0.0</v>
      </c>
      <c r="AH577" s="90">
        <v>44467.04</v>
      </c>
      <c r="AI577" s="90">
        <v>8.45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  <c r="AR577" s="89">
        <v>0.0</v>
      </c>
    </row>
    <row r="578" ht="15.75" customHeight="1">
      <c r="A578" s="57" t="s">
        <v>37</v>
      </c>
      <c r="B578" s="37" t="s">
        <v>2049</v>
      </c>
      <c r="C578" s="34" t="s">
        <v>2050</v>
      </c>
      <c r="D578" s="81" t="s">
        <v>18</v>
      </c>
      <c r="E578" s="22" t="s">
        <v>62</v>
      </c>
      <c r="F578" s="81" t="s">
        <v>63</v>
      </c>
      <c r="G578" s="81" t="str">
        <f t="shared" si="1"/>
        <v>Augusto</v>
      </c>
      <c r="H578" s="82" t="s">
        <v>214</v>
      </c>
      <c r="I578" s="87" t="s">
        <v>24</v>
      </c>
      <c r="J578" s="81" t="str">
        <f t="shared" si="4"/>
        <v>Não</v>
      </c>
      <c r="K578" s="83">
        <v>45271.0</v>
      </c>
      <c r="L578" s="22"/>
      <c r="M578" s="28" t="s">
        <v>85</v>
      </c>
      <c r="N578" s="40">
        <v>0.012</v>
      </c>
      <c r="O578" s="41" t="s">
        <v>86</v>
      </c>
      <c r="P578" s="42">
        <v>0.1</v>
      </c>
      <c r="Q578" s="127"/>
      <c r="R578" s="127"/>
      <c r="S578" s="127"/>
      <c r="T578" s="22" t="s">
        <v>215</v>
      </c>
      <c r="U578" s="86" t="s">
        <v>2051</v>
      </c>
      <c r="V578" s="9" t="s">
        <v>269</v>
      </c>
      <c r="W578" s="87" t="str">
        <f t="shared" si="3"/>
        <v>Ativo</v>
      </c>
      <c r="X578" s="22"/>
      <c r="Y578" s="88" t="s">
        <v>144</v>
      </c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>
        <v>241127.73</v>
      </c>
      <c r="AP578" s="90">
        <v>240868.5</v>
      </c>
      <c r="AQ578" s="89">
        <v>242741.27</v>
      </c>
      <c r="AR578" s="89">
        <v>194411.18</v>
      </c>
    </row>
    <row r="579" ht="15.75" customHeight="1">
      <c r="A579" s="57" t="s">
        <v>37</v>
      </c>
      <c r="B579" s="80" t="s">
        <v>2052</v>
      </c>
      <c r="C579" s="20" t="s">
        <v>2053</v>
      </c>
      <c r="D579" s="81" t="s">
        <v>18</v>
      </c>
      <c r="E579" s="22" t="s">
        <v>29</v>
      </c>
      <c r="F579" s="81" t="s">
        <v>92</v>
      </c>
      <c r="G579" s="81" t="str">
        <f t="shared" si="1"/>
        <v>Augusto</v>
      </c>
      <c r="H579" s="87" t="s">
        <v>239</v>
      </c>
      <c r="I579" s="82" t="s">
        <v>272</v>
      </c>
      <c r="J579" s="81" t="str">
        <f t="shared" si="4"/>
        <v>Sim</v>
      </c>
      <c r="K579" s="83">
        <v>45163.0</v>
      </c>
      <c r="L579" s="98"/>
      <c r="M579" s="22" t="s">
        <v>50</v>
      </c>
      <c r="N579" s="84">
        <v>0.012</v>
      </c>
      <c r="O579" s="81" t="s">
        <v>24</v>
      </c>
      <c r="P579" s="85">
        <v>0.0</v>
      </c>
      <c r="Q579" s="103" t="s">
        <v>2054</v>
      </c>
      <c r="R579" s="102"/>
      <c r="S579" s="102"/>
      <c r="T579" s="22" t="s">
        <v>215</v>
      </c>
      <c r="U579" s="86" t="s">
        <v>2055</v>
      </c>
      <c r="V579" s="9" t="s">
        <v>29</v>
      </c>
      <c r="W579" s="87" t="str">
        <f t="shared" si="3"/>
        <v>Ativo</v>
      </c>
      <c r="X579" s="22"/>
      <c r="Y579" s="88" t="s">
        <v>220</v>
      </c>
      <c r="Z579" s="90"/>
      <c r="AA579" s="90"/>
      <c r="AB579" s="90"/>
      <c r="AC579" s="90"/>
      <c r="AD579" s="90"/>
      <c r="AE579" s="90"/>
      <c r="AF579" s="90"/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0.0</v>
      </c>
      <c r="AM579" s="90">
        <v>0.0</v>
      </c>
      <c r="AN579" s="90">
        <v>0.0</v>
      </c>
      <c r="AO579" s="90">
        <v>0.0</v>
      </c>
      <c r="AP579" s="90">
        <v>0.0</v>
      </c>
      <c r="AQ579" s="89">
        <v>0.0</v>
      </c>
      <c r="AR579" s="89">
        <v>0.0</v>
      </c>
    </row>
    <row r="580" ht="15.75" customHeight="1">
      <c r="A580" s="57" t="s">
        <v>37</v>
      </c>
      <c r="B580" s="80" t="s">
        <v>2052</v>
      </c>
      <c r="C580" s="20" t="s">
        <v>2056</v>
      </c>
      <c r="D580" s="81" t="s">
        <v>18</v>
      </c>
      <c r="E580" s="22" t="s">
        <v>29</v>
      </c>
      <c r="F580" s="81" t="s">
        <v>92</v>
      </c>
      <c r="G580" s="81" t="str">
        <f t="shared" si="1"/>
        <v>Augusto</v>
      </c>
      <c r="H580" s="87" t="s">
        <v>239</v>
      </c>
      <c r="I580" s="87" t="s">
        <v>253</v>
      </c>
      <c r="J580" s="81" t="str">
        <f t="shared" si="4"/>
        <v>Não</v>
      </c>
      <c r="K580" s="83">
        <v>45163.0</v>
      </c>
      <c r="L580" s="98"/>
      <c r="M580" s="22" t="s">
        <v>223</v>
      </c>
      <c r="N580" s="84">
        <v>0.0</v>
      </c>
      <c r="O580" s="81" t="s">
        <v>24</v>
      </c>
      <c r="P580" s="85">
        <v>0.0</v>
      </c>
      <c r="Q580" s="102"/>
      <c r="R580" s="102"/>
      <c r="S580" s="102"/>
      <c r="T580" s="22" t="s">
        <v>215</v>
      </c>
      <c r="U580" s="86" t="s">
        <v>2055</v>
      </c>
      <c r="V580" s="9" t="s">
        <v>29</v>
      </c>
      <c r="W580" s="87" t="str">
        <f t="shared" si="3"/>
        <v>Ativo</v>
      </c>
      <c r="X580" s="22"/>
      <c r="Y580" s="88" t="s">
        <v>220</v>
      </c>
      <c r="Z580" s="90"/>
      <c r="AA580" s="90"/>
      <c r="AB580" s="90"/>
      <c r="AC580" s="90"/>
      <c r="AD580" s="90"/>
      <c r="AE580" s="90"/>
      <c r="AF580" s="90"/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  <c r="AR580" s="89">
        <v>0.0</v>
      </c>
    </row>
    <row r="581" ht="15.75" customHeight="1">
      <c r="A581" s="57" t="s">
        <v>37</v>
      </c>
      <c r="B581" s="80" t="s">
        <v>2052</v>
      </c>
      <c r="C581" s="20" t="s">
        <v>2057</v>
      </c>
      <c r="D581" s="81" t="s">
        <v>18</v>
      </c>
      <c r="E581" s="22" t="s">
        <v>29</v>
      </c>
      <c r="F581" s="81" t="s">
        <v>92</v>
      </c>
      <c r="G581" s="81" t="str">
        <f t="shared" si="1"/>
        <v>Augusto</v>
      </c>
      <c r="H581" s="87" t="s">
        <v>239</v>
      </c>
      <c r="I581" s="87" t="s">
        <v>253</v>
      </c>
      <c r="J581" s="81" t="str">
        <f t="shared" si="4"/>
        <v>Não</v>
      </c>
      <c r="K581" s="83">
        <v>45163.0</v>
      </c>
      <c r="L581" s="98"/>
      <c r="M581" s="22" t="s">
        <v>223</v>
      </c>
      <c r="N581" s="84">
        <v>0.0</v>
      </c>
      <c r="O581" s="81" t="s">
        <v>24</v>
      </c>
      <c r="P581" s="85">
        <v>0.0</v>
      </c>
      <c r="Q581" s="102"/>
      <c r="R581" s="102"/>
      <c r="S581" s="102"/>
      <c r="T581" s="22" t="s">
        <v>215</v>
      </c>
      <c r="U581" s="86" t="s">
        <v>2055</v>
      </c>
      <c r="V581" s="9" t="s">
        <v>29</v>
      </c>
      <c r="W581" s="87" t="str">
        <f t="shared" si="3"/>
        <v>Ativo</v>
      </c>
      <c r="X581" s="22"/>
      <c r="Y581" s="88" t="s">
        <v>220</v>
      </c>
      <c r="Z581" s="90"/>
      <c r="AA581" s="90"/>
      <c r="AB581" s="90"/>
      <c r="AC581" s="90"/>
      <c r="AD581" s="90"/>
      <c r="AE581" s="90"/>
      <c r="AF581" s="90"/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  <c r="AR581" s="89">
        <v>0.0</v>
      </c>
    </row>
    <row r="582" ht="15.75" customHeight="1">
      <c r="A582" s="57" t="s">
        <v>37</v>
      </c>
      <c r="B582" s="80" t="s">
        <v>2058</v>
      </c>
      <c r="C582" s="20" t="s">
        <v>2059</v>
      </c>
      <c r="D582" s="81" t="s">
        <v>18</v>
      </c>
      <c r="E582" s="22" t="s">
        <v>29</v>
      </c>
      <c r="F582" s="81" t="s">
        <v>92</v>
      </c>
      <c r="G582" s="81" t="str">
        <f t="shared" si="1"/>
        <v>Augusto</v>
      </c>
      <c r="H582" s="87" t="s">
        <v>214</v>
      </c>
      <c r="I582" s="87" t="s">
        <v>24</v>
      </c>
      <c r="J582" s="81" t="str">
        <f t="shared" si="4"/>
        <v>Não</v>
      </c>
      <c r="K582" s="83">
        <v>44973.0</v>
      </c>
      <c r="L582" s="22"/>
      <c r="M582" s="86" t="s">
        <v>223</v>
      </c>
      <c r="N582" s="94">
        <v>0.0</v>
      </c>
      <c r="O582" s="9" t="s">
        <v>24</v>
      </c>
      <c r="P582" s="95">
        <v>0.0</v>
      </c>
      <c r="Q582" s="127"/>
      <c r="R582" s="127"/>
      <c r="S582" s="96" t="s">
        <v>644</v>
      </c>
      <c r="T582" s="22" t="s">
        <v>215</v>
      </c>
      <c r="U582" s="86" t="s">
        <v>2060</v>
      </c>
      <c r="V582" s="9" t="s">
        <v>29</v>
      </c>
      <c r="W582" s="87" t="str">
        <f t="shared" si="3"/>
        <v>Ativo</v>
      </c>
      <c r="X582" s="22"/>
      <c r="Y582" s="88" t="s">
        <v>220</v>
      </c>
      <c r="Z582" s="90"/>
      <c r="AA582" s="90"/>
      <c r="AB582" s="90"/>
      <c r="AC582" s="90"/>
      <c r="AD582" s="90">
        <v>0.0</v>
      </c>
      <c r="AE582" s="90">
        <v>42071.82</v>
      </c>
      <c r="AF582" s="90">
        <v>48573.21</v>
      </c>
      <c r="AG582" s="90">
        <v>48813.34</v>
      </c>
      <c r="AH582" s="90">
        <v>49815.46</v>
      </c>
      <c r="AI582" s="90">
        <v>50614.22</v>
      </c>
      <c r="AJ582" s="90">
        <v>50918.73</v>
      </c>
      <c r="AK582" s="90">
        <v>50738.19</v>
      </c>
      <c r="AL582" s="90">
        <v>50628.89</v>
      </c>
      <c r="AM582" s="90">
        <v>50584.61</v>
      </c>
      <c r="AN582" s="90">
        <v>51127.98</v>
      </c>
      <c r="AO582" s="90">
        <v>65685.15</v>
      </c>
      <c r="AP582" s="90">
        <v>65122.87</v>
      </c>
      <c r="AQ582" s="89">
        <v>65731.06</v>
      </c>
      <c r="AR582" s="89">
        <v>66405.76</v>
      </c>
    </row>
    <row r="583" ht="15.75" customHeight="1">
      <c r="A583" s="57" t="s">
        <v>37</v>
      </c>
      <c r="B583" s="97" t="s">
        <v>2061</v>
      </c>
      <c r="C583" s="20" t="s">
        <v>2062</v>
      </c>
      <c r="D583" s="81" t="s">
        <v>18</v>
      </c>
      <c r="E583" s="22" t="s">
        <v>19</v>
      </c>
      <c r="F583" s="81" t="s">
        <v>52</v>
      </c>
      <c r="G583" s="81" t="str">
        <f t="shared" si="1"/>
        <v>Augusto</v>
      </c>
      <c r="H583" s="82" t="s">
        <v>214</v>
      </c>
      <c r="I583" s="82" t="s">
        <v>24</v>
      </c>
      <c r="J583" s="81" t="str">
        <f t="shared" si="4"/>
        <v>Não</v>
      </c>
      <c r="K583" s="83">
        <v>45015.0</v>
      </c>
      <c r="L583" s="22"/>
      <c r="M583" s="22" t="s">
        <v>50</v>
      </c>
      <c r="N583" s="84">
        <v>0.012</v>
      </c>
      <c r="O583" s="81" t="s">
        <v>24</v>
      </c>
      <c r="P583" s="85">
        <v>0.0</v>
      </c>
      <c r="Q583" s="127"/>
      <c r="R583" s="127"/>
      <c r="S583" s="127"/>
      <c r="T583" s="22" t="s">
        <v>215</v>
      </c>
      <c r="U583" s="86" t="s">
        <v>2063</v>
      </c>
      <c r="V583" s="9" t="s">
        <v>29</v>
      </c>
      <c r="W583" s="87" t="str">
        <f t="shared" si="3"/>
        <v>Ativo</v>
      </c>
      <c r="X583" s="22"/>
      <c r="Y583" s="88" t="s">
        <v>220</v>
      </c>
      <c r="Z583" s="90"/>
      <c r="AA583" s="90"/>
      <c r="AB583" s="90"/>
      <c r="AC583" s="90"/>
      <c r="AD583" s="90"/>
      <c r="AE583" s="90"/>
      <c r="AF583" s="90">
        <v>160000.0</v>
      </c>
      <c r="AG583" s="90">
        <v>272043.36</v>
      </c>
      <c r="AH583" s="90">
        <v>274010.13</v>
      </c>
      <c r="AI583" s="90">
        <v>276251.33</v>
      </c>
      <c r="AJ583" s="90">
        <v>136932.44</v>
      </c>
      <c r="AK583" s="90">
        <v>122936.31</v>
      </c>
      <c r="AL583" s="90">
        <v>100114.2</v>
      </c>
      <c r="AM583" s="90">
        <v>94902.41</v>
      </c>
      <c r="AN583" s="90">
        <v>71309.04</v>
      </c>
      <c r="AO583" s="90">
        <v>61725.21</v>
      </c>
      <c r="AP583" s="90">
        <v>36465.34</v>
      </c>
      <c r="AQ583" s="89">
        <v>36133.91</v>
      </c>
      <c r="AR583" s="89">
        <v>30358.37</v>
      </c>
    </row>
    <row r="584" ht="15.75" customHeight="1">
      <c r="A584" s="6" t="s">
        <v>37</v>
      </c>
      <c r="B584" s="80" t="s">
        <v>2064</v>
      </c>
      <c r="C584" s="20" t="s">
        <v>2065</v>
      </c>
      <c r="D584" s="9" t="s">
        <v>67</v>
      </c>
      <c r="E584" s="86" t="s">
        <v>29</v>
      </c>
      <c r="F584" s="22" t="s">
        <v>238</v>
      </c>
      <c r="G584" s="81" t="str">
        <f t="shared" si="1"/>
        <v>Augusto</v>
      </c>
      <c r="H584" s="87" t="s">
        <v>239</v>
      </c>
      <c r="I584" s="87" t="s">
        <v>240</v>
      </c>
      <c r="J584" s="81" t="str">
        <f t="shared" si="4"/>
        <v>Sim</v>
      </c>
      <c r="K584" s="93">
        <v>45279.0</v>
      </c>
      <c r="L584" s="22"/>
      <c r="M584" s="86" t="s">
        <v>127</v>
      </c>
      <c r="N584" s="94">
        <v>0.003</v>
      </c>
      <c r="O584" s="9" t="s">
        <v>24</v>
      </c>
      <c r="P584" s="95">
        <v>0.0</v>
      </c>
      <c r="Q584" s="15" t="s">
        <v>241</v>
      </c>
      <c r="R584" s="127"/>
      <c r="S584" s="127"/>
      <c r="T584" s="86" t="s">
        <v>215</v>
      </c>
      <c r="U584" s="86" t="s">
        <v>2066</v>
      </c>
      <c r="V584" s="9" t="s">
        <v>243</v>
      </c>
      <c r="W584" s="87" t="str">
        <f t="shared" si="3"/>
        <v>Ativo</v>
      </c>
      <c r="X584" s="22"/>
      <c r="Y584" s="88" t="s">
        <v>220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>
        <v>155014.6</v>
      </c>
      <c r="AP584" s="90">
        <v>209411.61</v>
      </c>
      <c r="AQ584" s="89">
        <v>2482.92</v>
      </c>
      <c r="AR584" s="89">
        <v>2503.58</v>
      </c>
    </row>
    <row r="585" ht="15.75" customHeight="1">
      <c r="A585" s="57" t="s">
        <v>37</v>
      </c>
      <c r="B585" s="91" t="s">
        <v>2067</v>
      </c>
      <c r="C585" s="20" t="s">
        <v>2068</v>
      </c>
      <c r="D585" s="81" t="s">
        <v>18</v>
      </c>
      <c r="E585" s="22" t="s">
        <v>29</v>
      </c>
      <c r="F585" s="81" t="s">
        <v>2069</v>
      </c>
      <c r="G585" s="81" t="str">
        <f t="shared" si="1"/>
        <v>Augusto</v>
      </c>
      <c r="H585" s="87" t="s">
        <v>239</v>
      </c>
      <c r="I585" s="87" t="s">
        <v>253</v>
      </c>
      <c r="J585" s="81" t="str">
        <f t="shared" si="4"/>
        <v>Não</v>
      </c>
      <c r="K585" s="83">
        <v>44998.0</v>
      </c>
      <c r="L585" s="22"/>
      <c r="M585" s="22" t="s">
        <v>46</v>
      </c>
      <c r="N585" s="84">
        <v>0.019</v>
      </c>
      <c r="O585" s="81" t="s">
        <v>86</v>
      </c>
      <c r="P585" s="85">
        <v>0.2</v>
      </c>
      <c r="Q585" s="127"/>
      <c r="R585" s="127"/>
      <c r="S585" s="127"/>
      <c r="T585" s="22" t="s">
        <v>215</v>
      </c>
      <c r="U585" s="86" t="s">
        <v>2070</v>
      </c>
      <c r="V585" s="9" t="s">
        <v>29</v>
      </c>
      <c r="W585" s="87" t="str">
        <f t="shared" si="3"/>
        <v>Ativo</v>
      </c>
      <c r="X585" s="22"/>
      <c r="Y585" s="88" t="s">
        <v>220</v>
      </c>
      <c r="Z585" s="90"/>
      <c r="AA585" s="90"/>
      <c r="AB585" s="90"/>
      <c r="AC585" s="90"/>
      <c r="AD585" s="90"/>
      <c r="AE585" s="90">
        <v>0.0</v>
      </c>
      <c r="AF585" s="90">
        <v>49617.77</v>
      </c>
      <c r="AG585" s="90">
        <v>49918.83</v>
      </c>
      <c r="AH585" s="90">
        <v>26661.75</v>
      </c>
      <c r="AI585" s="90">
        <v>50.26</v>
      </c>
      <c r="AJ585" s="90">
        <v>50.26</v>
      </c>
      <c r="AK585" s="90">
        <v>50.26</v>
      </c>
      <c r="AL585" s="90">
        <v>50.26</v>
      </c>
      <c r="AM585" s="90">
        <v>50.26</v>
      </c>
      <c r="AN585" s="90">
        <v>50.26</v>
      </c>
      <c r="AO585" s="90">
        <v>50.26</v>
      </c>
      <c r="AP585" s="90">
        <v>50.26</v>
      </c>
      <c r="AQ585" s="89">
        <v>50.26</v>
      </c>
      <c r="AR585" s="89">
        <v>50.26</v>
      </c>
    </row>
    <row r="586" ht="15.75" customHeight="1">
      <c r="A586" s="57" t="s">
        <v>37</v>
      </c>
      <c r="B586" s="80" t="s">
        <v>2071</v>
      </c>
      <c r="C586" s="20" t="s">
        <v>2072</v>
      </c>
      <c r="D586" s="81" t="s">
        <v>18</v>
      </c>
      <c r="E586" s="22" t="s">
        <v>19</v>
      </c>
      <c r="F586" s="81" t="s">
        <v>52</v>
      </c>
      <c r="G586" s="81" t="str">
        <f t="shared" si="1"/>
        <v>Augusto</v>
      </c>
      <c r="H586" s="87" t="s">
        <v>239</v>
      </c>
      <c r="I586" s="82" t="s">
        <v>272</v>
      </c>
      <c r="J586" s="81" t="str">
        <f t="shared" si="4"/>
        <v>Não</v>
      </c>
      <c r="K586" s="83">
        <v>45163.0</v>
      </c>
      <c r="L586" s="98"/>
      <c r="M586" s="22" t="s">
        <v>50</v>
      </c>
      <c r="N586" s="84">
        <v>0.012</v>
      </c>
      <c r="O586" s="81" t="s">
        <v>24</v>
      </c>
      <c r="P586" s="85">
        <v>0.0</v>
      </c>
      <c r="Q586" s="127"/>
      <c r="R586" s="127"/>
      <c r="S586" s="127"/>
      <c r="T586" s="22" t="s">
        <v>215</v>
      </c>
      <c r="U586" s="86" t="s">
        <v>2073</v>
      </c>
      <c r="V586" s="9" t="s">
        <v>19</v>
      </c>
      <c r="W586" s="87" t="str">
        <f t="shared" si="3"/>
        <v>Ativo</v>
      </c>
      <c r="X586" s="22"/>
      <c r="Y586" s="88" t="s">
        <v>220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37</v>
      </c>
      <c r="B587" s="80" t="s">
        <v>2074</v>
      </c>
      <c r="C587" s="20" t="s">
        <v>2075</v>
      </c>
      <c r="D587" s="81" t="s">
        <v>18</v>
      </c>
      <c r="E587" s="22" t="s">
        <v>29</v>
      </c>
      <c r="F587" s="81" t="s">
        <v>79</v>
      </c>
      <c r="G587" s="81" t="str">
        <f t="shared" si="1"/>
        <v>Bruno</v>
      </c>
      <c r="H587" s="82" t="s">
        <v>214</v>
      </c>
      <c r="I587" s="82" t="s">
        <v>24</v>
      </c>
      <c r="J587" s="81" t="str">
        <f t="shared" si="4"/>
        <v>Não</v>
      </c>
      <c r="K587" s="83">
        <v>45048.0</v>
      </c>
      <c r="L587" s="22"/>
      <c r="M587" s="22" t="s">
        <v>50</v>
      </c>
      <c r="N587" s="84">
        <v>0.012</v>
      </c>
      <c r="O587" s="81" t="s">
        <v>24</v>
      </c>
      <c r="P587" s="85">
        <v>0.0</v>
      </c>
      <c r="Q587" s="127"/>
      <c r="R587" s="127"/>
      <c r="S587" s="127"/>
      <c r="T587" s="22" t="s">
        <v>215</v>
      </c>
      <c r="U587" s="86" t="s">
        <v>2076</v>
      </c>
      <c r="V587" s="9" t="s">
        <v>29</v>
      </c>
      <c r="W587" s="87" t="str">
        <f t="shared" si="3"/>
        <v>Ativo</v>
      </c>
      <c r="X587" s="22"/>
      <c r="Y587" s="88" t="s">
        <v>220</v>
      </c>
      <c r="Z587" s="90"/>
      <c r="AA587" s="90"/>
      <c r="AB587" s="90"/>
      <c r="AC587" s="90"/>
      <c r="AD587" s="90"/>
      <c r="AE587" s="90"/>
      <c r="AF587" s="90">
        <v>0.0</v>
      </c>
      <c r="AG587" s="90">
        <v>508810.75</v>
      </c>
      <c r="AH587" s="90">
        <v>775970.71</v>
      </c>
      <c r="AI587" s="90">
        <v>784615.31</v>
      </c>
      <c r="AJ587" s="90">
        <v>790313.84</v>
      </c>
      <c r="AK587" s="90">
        <v>796962.58</v>
      </c>
      <c r="AL587" s="90">
        <v>799686.48</v>
      </c>
      <c r="AM587" s="90">
        <v>802618.33</v>
      </c>
      <c r="AN587" s="90">
        <v>809988.99</v>
      </c>
      <c r="AO587" s="90">
        <v>817678.62</v>
      </c>
      <c r="AP587" s="90">
        <v>823387.03</v>
      </c>
      <c r="AQ587" s="89">
        <v>829725.01</v>
      </c>
      <c r="AR587" s="89">
        <v>836610.72</v>
      </c>
    </row>
    <row r="588" ht="15.75" customHeight="1">
      <c r="A588" s="57" t="s">
        <v>37</v>
      </c>
      <c r="B588" s="80" t="s">
        <v>2077</v>
      </c>
      <c r="C588" s="20" t="s">
        <v>2078</v>
      </c>
      <c r="D588" s="81" t="s">
        <v>18</v>
      </c>
      <c r="E588" s="22" t="s">
        <v>19</v>
      </c>
      <c r="F588" s="81" t="s">
        <v>52</v>
      </c>
      <c r="G588" s="81" t="str">
        <f t="shared" si="1"/>
        <v>Augusto</v>
      </c>
      <c r="H588" s="82" t="s">
        <v>239</v>
      </c>
      <c r="I588" s="82" t="s">
        <v>272</v>
      </c>
      <c r="J588" s="81" t="str">
        <f t="shared" si="4"/>
        <v>Não</v>
      </c>
      <c r="K588" s="83">
        <v>45163.0</v>
      </c>
      <c r="L588" s="98"/>
      <c r="M588" s="22" t="s">
        <v>50</v>
      </c>
      <c r="N588" s="84">
        <v>0.012</v>
      </c>
      <c r="O588" s="81" t="s">
        <v>24</v>
      </c>
      <c r="P588" s="85">
        <v>0.0</v>
      </c>
      <c r="Q588" s="127"/>
      <c r="R588" s="127"/>
      <c r="S588" s="96" t="s">
        <v>2079</v>
      </c>
      <c r="T588" s="22" t="s">
        <v>215</v>
      </c>
      <c r="U588" s="86" t="s">
        <v>2080</v>
      </c>
      <c r="V588" s="9" t="s">
        <v>19</v>
      </c>
      <c r="W588" s="87" t="str">
        <f t="shared" si="3"/>
        <v>Ativo</v>
      </c>
      <c r="X588" s="22"/>
      <c r="Y588" s="88" t="s">
        <v>220</v>
      </c>
      <c r="Z588" s="90"/>
      <c r="AA588" s="90"/>
      <c r="AB588" s="90"/>
      <c r="AC588" s="90"/>
      <c r="AD588" s="90"/>
      <c r="AE588" s="90"/>
      <c r="AF588" s="90">
        <v>0.0</v>
      </c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6" t="s">
        <v>37</v>
      </c>
      <c r="B589" s="91" t="s">
        <v>2081</v>
      </c>
      <c r="C589" s="92" t="s">
        <v>2082</v>
      </c>
      <c r="D589" s="9" t="s">
        <v>18</v>
      </c>
      <c r="E589" s="86" t="s">
        <v>19</v>
      </c>
      <c r="F589" s="9" t="s">
        <v>42</v>
      </c>
      <c r="G589" s="81" t="str">
        <f t="shared" si="1"/>
        <v>Augusto</v>
      </c>
      <c r="H589" s="87" t="s">
        <v>214</v>
      </c>
      <c r="I589" s="87" t="s">
        <v>24</v>
      </c>
      <c r="J589" s="81" t="str">
        <f t="shared" si="4"/>
        <v>Não</v>
      </c>
      <c r="K589" s="93">
        <v>45321.0</v>
      </c>
      <c r="L589" s="98"/>
      <c r="M589" s="22" t="s">
        <v>50</v>
      </c>
      <c r="N589" s="84">
        <v>0.012</v>
      </c>
      <c r="O589" s="81" t="s">
        <v>24</v>
      </c>
      <c r="P589" s="85">
        <v>0.0</v>
      </c>
      <c r="Q589" s="127"/>
      <c r="R589" s="127"/>
      <c r="S589" s="96"/>
      <c r="T589" s="86" t="s">
        <v>215</v>
      </c>
      <c r="U589" s="86" t="s">
        <v>2083</v>
      </c>
      <c r="V589" s="9" t="s">
        <v>19</v>
      </c>
      <c r="W589" s="87" t="str">
        <f t="shared" si="3"/>
        <v>Ativo</v>
      </c>
      <c r="X589" s="22"/>
      <c r="Y589" s="88" t="s">
        <v>220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/>
      <c r="AP589" s="90">
        <v>0.0</v>
      </c>
      <c r="AQ589" s="89">
        <v>100304.51</v>
      </c>
      <c r="AR589" s="89">
        <v>101205.41</v>
      </c>
    </row>
    <row r="590" ht="15.75" customHeight="1">
      <c r="A590" s="57" t="s">
        <v>37</v>
      </c>
      <c r="B590" s="80" t="s">
        <v>2084</v>
      </c>
      <c r="C590" s="20" t="s">
        <v>2085</v>
      </c>
      <c r="D590" s="81" t="s">
        <v>18</v>
      </c>
      <c r="E590" s="22" t="s">
        <v>19</v>
      </c>
      <c r="F590" s="81" t="s">
        <v>20</v>
      </c>
      <c r="G590" s="81" t="str">
        <f t="shared" si="1"/>
        <v>Augusto</v>
      </c>
      <c r="H590" s="82" t="s">
        <v>214</v>
      </c>
      <c r="I590" s="82" t="s">
        <v>24</v>
      </c>
      <c r="J590" s="81" t="str">
        <f t="shared" si="4"/>
        <v>Sim</v>
      </c>
      <c r="K590" s="83">
        <v>45105.0</v>
      </c>
      <c r="L590" s="98"/>
      <c r="M590" s="22" t="s">
        <v>50</v>
      </c>
      <c r="N590" s="84">
        <v>0.012</v>
      </c>
      <c r="O590" s="81" t="s">
        <v>24</v>
      </c>
      <c r="P590" s="85">
        <v>0.0</v>
      </c>
      <c r="Q590" s="46" t="s">
        <v>2086</v>
      </c>
      <c r="R590" s="46"/>
      <c r="S590" s="46"/>
      <c r="T590" s="22" t="s">
        <v>215</v>
      </c>
      <c r="U590" s="86" t="s">
        <v>2087</v>
      </c>
      <c r="V590" s="9" t="s">
        <v>19</v>
      </c>
      <c r="W590" s="87" t="str">
        <f t="shared" si="3"/>
        <v>Ativo</v>
      </c>
      <c r="X590" s="22"/>
      <c r="Y590" s="88" t="s">
        <v>220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>
        <v>41342.64</v>
      </c>
      <c r="AJ590" s="90">
        <v>353197.08</v>
      </c>
      <c r="AK590" s="90">
        <v>356698.92</v>
      </c>
      <c r="AL590" s="90">
        <v>359344.38</v>
      </c>
      <c r="AM590" s="90">
        <v>362677.22</v>
      </c>
      <c r="AN590" s="90">
        <v>365512.31</v>
      </c>
      <c r="AO590" s="90">
        <v>368420.65</v>
      </c>
      <c r="AP590" s="90">
        <v>367439.83</v>
      </c>
      <c r="AQ590" s="89">
        <v>362079.85</v>
      </c>
      <c r="AR590" s="89">
        <v>279463.95</v>
      </c>
    </row>
    <row r="591" ht="15.75" customHeight="1">
      <c r="A591" s="57" t="s">
        <v>37</v>
      </c>
      <c r="B591" s="80" t="s">
        <v>2088</v>
      </c>
      <c r="C591" s="20" t="s">
        <v>2089</v>
      </c>
      <c r="D591" s="81" t="s">
        <v>18</v>
      </c>
      <c r="E591" s="22" t="s">
        <v>29</v>
      </c>
      <c r="F591" s="81" t="s">
        <v>92</v>
      </c>
      <c r="G591" s="81" t="str">
        <f t="shared" si="1"/>
        <v>Augusto</v>
      </c>
      <c r="H591" s="82" t="s">
        <v>239</v>
      </c>
      <c r="I591" s="82" t="s">
        <v>272</v>
      </c>
      <c r="J591" s="81" t="str">
        <f t="shared" si="4"/>
        <v>Não</v>
      </c>
      <c r="K591" s="83">
        <v>45166.0</v>
      </c>
      <c r="L591" s="98"/>
      <c r="M591" s="22" t="s">
        <v>50</v>
      </c>
      <c r="N591" s="84">
        <v>0.012</v>
      </c>
      <c r="O591" s="81" t="s">
        <v>24</v>
      </c>
      <c r="P591" s="85">
        <v>0.0</v>
      </c>
      <c r="Q591" s="127"/>
      <c r="R591" s="127"/>
      <c r="S591" s="127"/>
      <c r="T591" s="22" t="s">
        <v>215</v>
      </c>
      <c r="U591" s="92" t="s">
        <v>2090</v>
      </c>
      <c r="V591" s="9" t="s">
        <v>29</v>
      </c>
      <c r="W591" s="87" t="str">
        <f t="shared" si="3"/>
        <v>Inativo</v>
      </c>
      <c r="X591" s="22"/>
      <c r="Y591" s="88" t="s">
        <v>220</v>
      </c>
      <c r="Z591" s="90"/>
      <c r="AA591" s="90"/>
      <c r="AB591" s="90"/>
      <c r="AC591" s="90"/>
      <c r="AD591" s="90"/>
      <c r="AE591" s="90">
        <v>0.0</v>
      </c>
      <c r="AF591" s="90">
        <v>0.0</v>
      </c>
      <c r="AG591" s="90">
        <v>0.0</v>
      </c>
      <c r="AH591" s="90">
        <v>0.0</v>
      </c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  <c r="AR591" s="89">
        <v>0.0</v>
      </c>
    </row>
    <row r="592" ht="15.75" customHeight="1">
      <c r="A592" s="57" t="s">
        <v>37</v>
      </c>
      <c r="B592" s="97" t="s">
        <v>2091</v>
      </c>
      <c r="C592" s="20" t="s">
        <v>2092</v>
      </c>
      <c r="D592" s="81" t="s">
        <v>18</v>
      </c>
      <c r="E592" s="22" t="s">
        <v>62</v>
      </c>
      <c r="F592" s="81" t="s">
        <v>74</v>
      </c>
      <c r="G592" s="81" t="str">
        <f t="shared" si="1"/>
        <v>Augusto</v>
      </c>
      <c r="H592" s="82" t="s">
        <v>214</v>
      </c>
      <c r="I592" s="82" t="s">
        <v>24</v>
      </c>
      <c r="J592" s="81" t="str">
        <f t="shared" si="4"/>
        <v>Não</v>
      </c>
      <c r="K592" s="83">
        <v>45163.0</v>
      </c>
      <c r="L592" s="98"/>
      <c r="M592" s="22" t="s">
        <v>50</v>
      </c>
      <c r="N592" s="84">
        <v>0.012</v>
      </c>
      <c r="O592" s="81" t="s">
        <v>24</v>
      </c>
      <c r="P592" s="85">
        <v>0.0</v>
      </c>
      <c r="Q592" s="102"/>
      <c r="R592" s="102"/>
      <c r="S592" s="46"/>
      <c r="T592" s="22" t="s">
        <v>215</v>
      </c>
      <c r="U592" s="86" t="s">
        <v>2093</v>
      </c>
      <c r="V592" s="9" t="s">
        <v>269</v>
      </c>
      <c r="W592" s="87" t="str">
        <f t="shared" si="3"/>
        <v>Ativo</v>
      </c>
      <c r="X592" s="22"/>
      <c r="Y592" s="88" t="s">
        <v>144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>
        <v>212285.51</v>
      </c>
      <c r="AL592" s="90">
        <v>213887.99</v>
      </c>
      <c r="AM592" s="90">
        <v>215498.84</v>
      </c>
      <c r="AN592" s="90">
        <v>217365.1</v>
      </c>
      <c r="AO592" s="90">
        <v>219164.85</v>
      </c>
      <c r="AP592" s="90">
        <v>218353.98</v>
      </c>
      <c r="AQ592" s="89">
        <v>219918.23</v>
      </c>
      <c r="AR592" s="89">
        <v>220877.83</v>
      </c>
    </row>
    <row r="593" ht="15.75" customHeight="1">
      <c r="A593" s="57" t="s">
        <v>37</v>
      </c>
      <c r="B593" s="80" t="s">
        <v>2094</v>
      </c>
      <c r="C593" s="20" t="s">
        <v>2095</v>
      </c>
      <c r="D593" s="81" t="s">
        <v>67</v>
      </c>
      <c r="E593" s="22" t="s">
        <v>29</v>
      </c>
      <c r="F593" s="81" t="s">
        <v>702</v>
      </c>
      <c r="G593" s="81" t="str">
        <f t="shared" si="1"/>
        <v>Augusto</v>
      </c>
      <c r="H593" s="82" t="s">
        <v>214</v>
      </c>
      <c r="I593" s="82" t="s">
        <v>24</v>
      </c>
      <c r="J593" s="81" t="str">
        <f t="shared" si="4"/>
        <v>Não</v>
      </c>
      <c r="K593" s="83">
        <v>44995.0</v>
      </c>
      <c r="L593" s="22"/>
      <c r="M593" s="22" t="s">
        <v>77</v>
      </c>
      <c r="N593" s="84">
        <v>0.015</v>
      </c>
      <c r="O593" s="81" t="s">
        <v>86</v>
      </c>
      <c r="P593" s="85">
        <v>0.1</v>
      </c>
      <c r="Q593" s="127"/>
      <c r="R593" s="127"/>
      <c r="S593" s="127"/>
      <c r="T593" s="22" t="s">
        <v>215</v>
      </c>
      <c r="U593" s="86" t="s">
        <v>2096</v>
      </c>
      <c r="V593" s="9" t="s">
        <v>29</v>
      </c>
      <c r="W593" s="87" t="str">
        <f t="shared" si="3"/>
        <v>Ativo</v>
      </c>
      <c r="X593" s="22"/>
      <c r="Y593" s="88" t="s">
        <v>144</v>
      </c>
      <c r="Z593" s="90"/>
      <c r="AA593" s="90"/>
      <c r="AB593" s="90"/>
      <c r="AC593" s="90"/>
      <c r="AD593" s="90"/>
      <c r="AE593" s="90"/>
      <c r="AF593" s="90">
        <v>60571.25</v>
      </c>
      <c r="AG593" s="90">
        <v>94101.27</v>
      </c>
      <c r="AH593" s="90">
        <v>95641.04</v>
      </c>
      <c r="AI593" s="90">
        <v>97219.44</v>
      </c>
      <c r="AJ593" s="90">
        <v>98019.24</v>
      </c>
      <c r="AK593" s="90">
        <v>98214.51</v>
      </c>
      <c r="AL593" s="90">
        <v>98658.0</v>
      </c>
      <c r="AM593" s="90">
        <v>98603.27</v>
      </c>
      <c r="AN593" s="90">
        <v>101156.98</v>
      </c>
      <c r="AO593" s="90">
        <v>103107.47</v>
      </c>
      <c r="AP593" s="90">
        <v>101601.19</v>
      </c>
      <c r="AQ593" s="89">
        <v>102512.46</v>
      </c>
      <c r="AR593" s="89">
        <v>103054.56</v>
      </c>
    </row>
    <row r="594" ht="15.75" customHeight="1">
      <c r="A594" s="57" t="s">
        <v>37</v>
      </c>
      <c r="B594" s="37" t="s">
        <v>2097</v>
      </c>
      <c r="C594" s="26" t="s">
        <v>2098</v>
      </c>
      <c r="D594" s="81" t="s">
        <v>18</v>
      </c>
      <c r="E594" s="22" t="s">
        <v>62</v>
      </c>
      <c r="F594" s="81" t="s">
        <v>63</v>
      </c>
      <c r="G594" s="81" t="str">
        <f t="shared" si="1"/>
        <v>Breno</v>
      </c>
      <c r="H594" s="82" t="s">
        <v>214</v>
      </c>
      <c r="I594" s="82" t="s">
        <v>24</v>
      </c>
      <c r="J594" s="81" t="str">
        <f t="shared" si="4"/>
        <v>Não</v>
      </c>
      <c r="K594" s="83">
        <v>45188.0</v>
      </c>
      <c r="L594" s="22"/>
      <c r="M594" s="22" t="s">
        <v>85</v>
      </c>
      <c r="N594" s="84">
        <v>0.012</v>
      </c>
      <c r="O594" s="81" t="s">
        <v>86</v>
      </c>
      <c r="P594" s="85">
        <v>0.1</v>
      </c>
      <c r="Q594" s="138"/>
      <c r="R594" s="127"/>
      <c r="S594" s="96" t="s">
        <v>2099</v>
      </c>
      <c r="T594" s="22" t="s">
        <v>215</v>
      </c>
      <c r="U594" s="86" t="s">
        <v>2100</v>
      </c>
      <c r="V594" s="9" t="s">
        <v>269</v>
      </c>
      <c r="W594" s="87" t="str">
        <f t="shared" si="3"/>
        <v>Ativo</v>
      </c>
      <c r="X594" s="22"/>
      <c r="Y594" s="88" t="s">
        <v>144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>
        <v>0.0</v>
      </c>
      <c r="AM594" s="90">
        <v>559522.29</v>
      </c>
      <c r="AN594" s="90">
        <v>569804.08</v>
      </c>
      <c r="AO594" s="90">
        <v>578461.05</v>
      </c>
      <c r="AP594" s="90">
        <v>573913.17</v>
      </c>
      <c r="AQ594" s="89">
        <v>577550.97</v>
      </c>
      <c r="AR594" s="89">
        <v>577230.7</v>
      </c>
    </row>
    <row r="595" ht="15.75" customHeight="1">
      <c r="A595" s="57" t="s">
        <v>37</v>
      </c>
      <c r="B595" s="97" t="s">
        <v>2101</v>
      </c>
      <c r="C595" s="20" t="s">
        <v>2102</v>
      </c>
      <c r="D595" s="81" t="s">
        <v>18</v>
      </c>
      <c r="E595" s="22" t="s">
        <v>19</v>
      </c>
      <c r="F595" s="81" t="s">
        <v>20</v>
      </c>
      <c r="G595" s="81" t="str">
        <f t="shared" si="1"/>
        <v>Augusto</v>
      </c>
      <c r="H595" s="87" t="s">
        <v>239</v>
      </c>
      <c r="I595" s="87" t="s">
        <v>272</v>
      </c>
      <c r="J595" s="81" t="str">
        <f t="shared" si="4"/>
        <v>Não</v>
      </c>
      <c r="K595" s="83">
        <v>45051.0</v>
      </c>
      <c r="L595" s="22"/>
      <c r="M595" s="22" t="s">
        <v>50</v>
      </c>
      <c r="N595" s="84">
        <v>0.012</v>
      </c>
      <c r="O595" s="81" t="s">
        <v>24</v>
      </c>
      <c r="P595" s="85">
        <v>0.0</v>
      </c>
      <c r="Q595" s="96"/>
      <c r="R595" s="127"/>
      <c r="S595" s="96" t="s">
        <v>2103</v>
      </c>
      <c r="T595" s="22" t="s">
        <v>215</v>
      </c>
      <c r="U595" s="86" t="s">
        <v>2104</v>
      </c>
      <c r="V595" s="9" t="s">
        <v>298</v>
      </c>
      <c r="W595" s="87" t="str">
        <f t="shared" si="3"/>
        <v>Ativo</v>
      </c>
      <c r="X595" s="22"/>
      <c r="Y595" s="88" t="s">
        <v>220</v>
      </c>
      <c r="Z595" s="90"/>
      <c r="AA595" s="90"/>
      <c r="AB595" s="90"/>
      <c r="AC595" s="90"/>
      <c r="AD595" s="90"/>
      <c r="AE595" s="90"/>
      <c r="AF595" s="90"/>
      <c r="AG595" s="90">
        <v>0.0</v>
      </c>
      <c r="AH595" s="90">
        <v>407252.56</v>
      </c>
      <c r="AI595" s="90">
        <v>409394.24</v>
      </c>
      <c r="AJ595" s="90">
        <v>411428.94</v>
      </c>
      <c r="AK595" s="90">
        <v>413918.55</v>
      </c>
      <c r="AL595" s="90">
        <v>416019.16</v>
      </c>
      <c r="AM595" s="90">
        <v>418518.76</v>
      </c>
      <c r="AN595" s="90">
        <v>420990.81</v>
      </c>
      <c r="AO595" s="90">
        <v>423670.52</v>
      </c>
      <c r="AP595" s="90">
        <v>424872.69</v>
      </c>
      <c r="AQ595" s="89">
        <v>139.48</v>
      </c>
      <c r="AR595" s="89">
        <v>140.59</v>
      </c>
    </row>
    <row r="596" ht="15.75" customHeight="1">
      <c r="A596" s="57" t="s">
        <v>37</v>
      </c>
      <c r="B596" s="97" t="s">
        <v>2105</v>
      </c>
      <c r="C596" s="20" t="s">
        <v>2106</v>
      </c>
      <c r="D596" s="81" t="s">
        <v>18</v>
      </c>
      <c r="E596" s="22" t="s">
        <v>29</v>
      </c>
      <c r="F596" s="81" t="s">
        <v>79</v>
      </c>
      <c r="G596" s="81" t="str">
        <f t="shared" si="1"/>
        <v>Augusto</v>
      </c>
      <c r="H596" s="87" t="s">
        <v>239</v>
      </c>
      <c r="I596" s="87" t="s">
        <v>272</v>
      </c>
      <c r="J596" s="81" t="str">
        <f t="shared" si="4"/>
        <v>Não</v>
      </c>
      <c r="K596" s="83">
        <v>45029.0</v>
      </c>
      <c r="L596" s="22"/>
      <c r="M596" s="22" t="s">
        <v>77</v>
      </c>
      <c r="N596" s="84">
        <v>0.015</v>
      </c>
      <c r="O596" s="81" t="s">
        <v>86</v>
      </c>
      <c r="P596" s="85">
        <v>0.1</v>
      </c>
      <c r="Q596" s="127"/>
      <c r="R596" s="127"/>
      <c r="S596" s="127"/>
      <c r="T596" s="22" t="s">
        <v>215</v>
      </c>
      <c r="U596" s="86" t="s">
        <v>2107</v>
      </c>
      <c r="V596" s="9" t="s">
        <v>29</v>
      </c>
      <c r="W596" s="87" t="str">
        <f t="shared" si="3"/>
        <v>Ativo</v>
      </c>
      <c r="X596" s="22"/>
      <c r="Y596" s="88" t="s">
        <v>220</v>
      </c>
      <c r="Z596" s="90"/>
      <c r="AA596" s="90"/>
      <c r="AB596" s="90"/>
      <c r="AC596" s="90"/>
      <c r="AD596" s="90"/>
      <c r="AE596" s="90"/>
      <c r="AF596" s="90">
        <v>0.0</v>
      </c>
      <c r="AG596" s="90">
        <v>240346.35</v>
      </c>
      <c r="AH596" s="90">
        <v>244022.86</v>
      </c>
      <c r="AI596" s="90">
        <v>251230.62</v>
      </c>
      <c r="AJ596" s="90">
        <v>257944.56</v>
      </c>
      <c r="AK596" s="90">
        <v>254460.35</v>
      </c>
      <c r="AL596" s="90">
        <v>254995.54</v>
      </c>
      <c r="AM596" s="90">
        <v>254915.89</v>
      </c>
      <c r="AN596" s="90">
        <v>260097.34</v>
      </c>
      <c r="AO596" s="90">
        <v>265236.72</v>
      </c>
      <c r="AP596" s="90">
        <v>261031.09</v>
      </c>
      <c r="AQ596" s="89">
        <v>261909.58</v>
      </c>
      <c r="AR596" s="89">
        <v>225.57</v>
      </c>
    </row>
    <row r="597" ht="15.75" customHeight="1">
      <c r="A597" s="6" t="s">
        <v>37</v>
      </c>
      <c r="B597" s="80" t="s">
        <v>2108</v>
      </c>
      <c r="C597" s="20" t="s">
        <v>2109</v>
      </c>
      <c r="D597" s="9" t="s">
        <v>67</v>
      </c>
      <c r="E597" s="86" t="s">
        <v>29</v>
      </c>
      <c r="F597" s="22" t="s">
        <v>238</v>
      </c>
      <c r="G597" s="81" t="str">
        <f t="shared" si="1"/>
        <v>Augusto</v>
      </c>
      <c r="H597" s="87" t="s">
        <v>239</v>
      </c>
      <c r="I597" s="87" t="s">
        <v>240</v>
      </c>
      <c r="J597" s="81" t="str">
        <f t="shared" si="4"/>
        <v>Sim</v>
      </c>
      <c r="K597" s="93">
        <v>45279.0</v>
      </c>
      <c r="L597" s="22"/>
      <c r="M597" s="86" t="s">
        <v>127</v>
      </c>
      <c r="N597" s="94">
        <v>0.003</v>
      </c>
      <c r="O597" s="9" t="s">
        <v>24</v>
      </c>
      <c r="P597" s="95">
        <v>0.0</v>
      </c>
      <c r="Q597" s="15" t="s">
        <v>241</v>
      </c>
      <c r="R597" s="127"/>
      <c r="S597" s="127"/>
      <c r="T597" s="86" t="s">
        <v>215</v>
      </c>
      <c r="U597" s="86" t="s">
        <v>2110</v>
      </c>
      <c r="V597" s="9" t="s">
        <v>243</v>
      </c>
      <c r="W597" s="87" t="str">
        <f t="shared" si="3"/>
        <v>Ativo</v>
      </c>
      <c r="X597" s="22"/>
      <c r="Y597" s="88" t="s">
        <v>220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>
        <v>157507.55</v>
      </c>
      <c r="AP597" s="90">
        <v>158567.98</v>
      </c>
      <c r="AQ597" s="89">
        <v>575.24</v>
      </c>
      <c r="AR597" s="89">
        <v>580.01</v>
      </c>
    </row>
    <row r="598" ht="15.75" customHeight="1">
      <c r="A598" s="57" t="s">
        <v>37</v>
      </c>
      <c r="B598" s="91" t="s">
        <v>2111</v>
      </c>
      <c r="C598" s="20" t="s">
        <v>2112</v>
      </c>
      <c r="D598" s="81" t="s">
        <v>18</v>
      </c>
      <c r="E598" s="22" t="s">
        <v>19</v>
      </c>
      <c r="F598" s="81" t="s">
        <v>42</v>
      </c>
      <c r="G598" s="81" t="str">
        <f t="shared" si="1"/>
        <v>Augusto</v>
      </c>
      <c r="H598" s="87" t="s">
        <v>239</v>
      </c>
      <c r="I598" s="82" t="s">
        <v>272</v>
      </c>
      <c r="J598" s="81" t="str">
        <f t="shared" si="4"/>
        <v>Não</v>
      </c>
      <c r="K598" s="83">
        <v>45163.0</v>
      </c>
      <c r="L598" s="98"/>
      <c r="M598" s="22" t="s">
        <v>50</v>
      </c>
      <c r="N598" s="84">
        <v>0.012</v>
      </c>
      <c r="O598" s="81" t="s">
        <v>24</v>
      </c>
      <c r="P598" s="85">
        <v>0.0</v>
      </c>
      <c r="Q598" s="127"/>
      <c r="R598" s="127"/>
      <c r="S598" s="127"/>
      <c r="T598" s="22" t="s">
        <v>215</v>
      </c>
      <c r="U598" s="86" t="s">
        <v>2113</v>
      </c>
      <c r="V598" s="9" t="s">
        <v>19</v>
      </c>
      <c r="W598" s="87" t="str">
        <f t="shared" si="3"/>
        <v>Ativo</v>
      </c>
      <c r="X598" s="22"/>
      <c r="Y598" s="88" t="s">
        <v>220</v>
      </c>
      <c r="Z598" s="90"/>
      <c r="AA598" s="90"/>
      <c r="AB598" s="90"/>
      <c r="AC598" s="90"/>
      <c r="AD598" s="90"/>
      <c r="AE598" s="90"/>
      <c r="AF598" s="90"/>
      <c r="AG598" s="90">
        <v>0.0</v>
      </c>
      <c r="AH598" s="90">
        <v>0.0</v>
      </c>
      <c r="AI598" s="90">
        <v>0.0</v>
      </c>
      <c r="AJ598" s="90">
        <v>0.0</v>
      </c>
      <c r="AK598" s="90">
        <v>0.0</v>
      </c>
      <c r="AL598" s="90">
        <v>0.0</v>
      </c>
      <c r="AM598" s="90">
        <v>0.0</v>
      </c>
      <c r="AN598" s="90">
        <v>0.0</v>
      </c>
      <c r="AO598" s="90">
        <v>0.0</v>
      </c>
      <c r="AP598" s="90">
        <v>0.0</v>
      </c>
      <c r="AQ598" s="89">
        <v>0.0</v>
      </c>
      <c r="AR598" s="89">
        <v>0.0</v>
      </c>
    </row>
    <row r="599" ht="15.75" customHeight="1">
      <c r="A599" s="57" t="s">
        <v>37</v>
      </c>
      <c r="B599" s="80" t="s">
        <v>2114</v>
      </c>
      <c r="C599" s="20" t="s">
        <v>2115</v>
      </c>
      <c r="D599" s="81" t="s">
        <v>18</v>
      </c>
      <c r="E599" s="22" t="s">
        <v>29</v>
      </c>
      <c r="F599" s="81" t="s">
        <v>92</v>
      </c>
      <c r="G599" s="81" t="str">
        <f t="shared" si="1"/>
        <v>Augusto</v>
      </c>
      <c r="H599" s="82" t="s">
        <v>214</v>
      </c>
      <c r="I599" s="82" t="s">
        <v>24</v>
      </c>
      <c r="J599" s="81" t="str">
        <f t="shared" si="4"/>
        <v>Não</v>
      </c>
      <c r="K599" s="83">
        <v>45014.0</v>
      </c>
      <c r="L599" s="22"/>
      <c r="M599" s="22" t="s">
        <v>50</v>
      </c>
      <c r="N599" s="84">
        <v>0.012</v>
      </c>
      <c r="O599" s="81" t="s">
        <v>24</v>
      </c>
      <c r="P599" s="85">
        <v>0.0</v>
      </c>
      <c r="Q599" s="127"/>
      <c r="R599" s="127"/>
      <c r="S599" s="127"/>
      <c r="T599" s="22" t="s">
        <v>215</v>
      </c>
      <c r="U599" s="86" t="s">
        <v>2116</v>
      </c>
      <c r="V599" s="9" t="s">
        <v>29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>
        <v>58093.97</v>
      </c>
      <c r="AG599" s="90">
        <v>58552.2</v>
      </c>
      <c r="AH599" s="90">
        <v>58477.42</v>
      </c>
      <c r="AI599" s="90">
        <v>58966.85</v>
      </c>
      <c r="AJ599" s="90">
        <v>59456.92</v>
      </c>
      <c r="AK599" s="90">
        <v>59914.65</v>
      </c>
      <c r="AL599" s="90">
        <v>60378.23</v>
      </c>
      <c r="AM599" s="90">
        <v>60918.44</v>
      </c>
      <c r="AN599" s="90">
        <v>61371.9</v>
      </c>
      <c r="AO599" s="90">
        <v>61866.12</v>
      </c>
      <c r="AP599" s="90">
        <v>62449.71</v>
      </c>
      <c r="AQ599" s="89">
        <v>62665.42</v>
      </c>
      <c r="AR599" s="89">
        <v>42685.5</v>
      </c>
    </row>
    <row r="600" ht="15.75" customHeight="1">
      <c r="A600" s="6" t="s">
        <v>37</v>
      </c>
      <c r="B600" s="91" t="s">
        <v>2117</v>
      </c>
      <c r="C600" s="7" t="s">
        <v>2118</v>
      </c>
      <c r="D600" s="9" t="s">
        <v>18</v>
      </c>
      <c r="E600" s="86" t="s">
        <v>29</v>
      </c>
      <c r="F600" s="9" t="s">
        <v>824</v>
      </c>
      <c r="G600" s="81" t="str">
        <f t="shared" si="1"/>
        <v>Augusto</v>
      </c>
      <c r="H600" s="87" t="s">
        <v>214</v>
      </c>
      <c r="I600" s="87" t="s">
        <v>24</v>
      </c>
      <c r="J600" s="81" t="str">
        <f t="shared" si="4"/>
        <v>Não</v>
      </c>
      <c r="K600" s="93">
        <v>45328.0</v>
      </c>
      <c r="L600" s="22"/>
      <c r="M600" s="86" t="s">
        <v>50</v>
      </c>
      <c r="N600" s="232">
        <v>0.012</v>
      </c>
      <c r="O600" s="233" t="s">
        <v>24</v>
      </c>
      <c r="P600" s="234">
        <v>0.0</v>
      </c>
      <c r="Q600" s="127"/>
      <c r="R600" s="127"/>
      <c r="S600" s="127"/>
      <c r="T600" s="86" t="s">
        <v>215</v>
      </c>
      <c r="U600" s="86" t="s">
        <v>2119</v>
      </c>
      <c r="V600" s="9" t="s">
        <v>29</v>
      </c>
      <c r="W600" s="87" t="str">
        <f t="shared" si="3"/>
        <v>Ativo</v>
      </c>
      <c r="X600" s="22"/>
      <c r="Y600" s="88" t="s">
        <v>220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>
        <v>7530.61</v>
      </c>
      <c r="AR600" s="89">
        <v>7600.49</v>
      </c>
    </row>
    <row r="601" ht="15.75" customHeight="1">
      <c r="A601" s="57" t="s">
        <v>37</v>
      </c>
      <c r="B601" s="144" t="s">
        <v>2120</v>
      </c>
      <c r="C601" s="235" t="s">
        <v>2121</v>
      </c>
      <c r="D601" s="81" t="s">
        <v>18</v>
      </c>
      <c r="E601" s="22" t="s">
        <v>29</v>
      </c>
      <c r="F601" s="81" t="s">
        <v>76</v>
      </c>
      <c r="G601" s="81" t="str">
        <f t="shared" si="1"/>
        <v>Augusto</v>
      </c>
      <c r="H601" s="87" t="s">
        <v>214</v>
      </c>
      <c r="I601" s="87" t="s">
        <v>24</v>
      </c>
      <c r="J601" s="81" t="str">
        <f t="shared" si="4"/>
        <v>Não</v>
      </c>
      <c r="K601" s="83">
        <v>45268.0</v>
      </c>
      <c r="L601" s="22"/>
      <c r="M601" s="22" t="s">
        <v>50</v>
      </c>
      <c r="N601" s="236">
        <v>0.012</v>
      </c>
      <c r="O601" s="237" t="s">
        <v>24</v>
      </c>
      <c r="P601" s="238">
        <v>0.0</v>
      </c>
      <c r="Q601" s="127"/>
      <c r="R601" s="127"/>
      <c r="S601" s="127"/>
      <c r="T601" s="22" t="s">
        <v>215</v>
      </c>
      <c r="U601" s="86" t="s">
        <v>2122</v>
      </c>
      <c r="V601" s="9" t="s">
        <v>780</v>
      </c>
      <c r="W601" s="87" t="str">
        <f t="shared" si="3"/>
        <v>Ativo</v>
      </c>
      <c r="X601" s="22"/>
      <c r="Y601" s="88" t="s">
        <v>220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>
        <v>250198.79</v>
      </c>
      <c r="AP601" s="90">
        <v>252594.2</v>
      </c>
      <c r="AQ601" s="89">
        <v>305157.82</v>
      </c>
      <c r="AR601" s="89">
        <v>352782.73</v>
      </c>
    </row>
    <row r="602" ht="15.75" customHeight="1">
      <c r="A602" s="57" t="s">
        <v>37</v>
      </c>
      <c r="B602" s="97" t="s">
        <v>2123</v>
      </c>
      <c r="C602" s="20" t="s">
        <v>2124</v>
      </c>
      <c r="D602" s="81" t="s">
        <v>18</v>
      </c>
      <c r="E602" s="22" t="s">
        <v>62</v>
      </c>
      <c r="F602" s="81" t="s">
        <v>63</v>
      </c>
      <c r="G602" s="81" t="str">
        <f t="shared" si="1"/>
        <v>Augusto</v>
      </c>
      <c r="H602" s="82" t="s">
        <v>214</v>
      </c>
      <c r="I602" s="82" t="s">
        <v>24</v>
      </c>
      <c r="J602" s="81" t="str">
        <f t="shared" si="4"/>
        <v>Não</v>
      </c>
      <c r="K602" s="83">
        <v>45106.0</v>
      </c>
      <c r="L602" s="98"/>
      <c r="M602" s="22" t="s">
        <v>59</v>
      </c>
      <c r="N602" s="84">
        <v>0.025</v>
      </c>
      <c r="O602" s="81" t="s">
        <v>142</v>
      </c>
      <c r="P602" s="85">
        <v>0.2</v>
      </c>
      <c r="Q602" s="127"/>
      <c r="R602" s="127"/>
      <c r="S602" s="127"/>
      <c r="T602" s="22" t="s">
        <v>215</v>
      </c>
      <c r="U602" s="86" t="s">
        <v>2125</v>
      </c>
      <c r="V602" s="9" t="s">
        <v>269</v>
      </c>
      <c r="W602" s="87" t="str">
        <f t="shared" si="3"/>
        <v>Ativo</v>
      </c>
      <c r="X602" s="22"/>
      <c r="Y602" s="88" t="s">
        <v>144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>
        <v>33459.87</v>
      </c>
      <c r="AJ602" s="90">
        <v>35253.69</v>
      </c>
      <c r="AK602" s="90">
        <v>34553.64</v>
      </c>
      <c r="AL602" s="90">
        <v>49122.52</v>
      </c>
      <c r="AM602" s="90">
        <v>47478.27</v>
      </c>
      <c r="AN602" s="90">
        <v>51021.43</v>
      </c>
      <c r="AO602" s="90">
        <v>53462.13</v>
      </c>
      <c r="AP602" s="90">
        <v>49747.29</v>
      </c>
      <c r="AQ602" s="89">
        <v>50435.54</v>
      </c>
      <c r="AR602" s="89">
        <v>174526.13</v>
      </c>
    </row>
    <row r="603" ht="15.75" customHeight="1">
      <c r="A603" s="57" t="s">
        <v>37</v>
      </c>
      <c r="B603" s="37" t="s">
        <v>2123</v>
      </c>
      <c r="C603" s="34" t="s">
        <v>2126</v>
      </c>
      <c r="D603" s="81" t="s">
        <v>18</v>
      </c>
      <c r="E603" s="22" t="s">
        <v>62</v>
      </c>
      <c r="F603" s="81" t="s">
        <v>63</v>
      </c>
      <c r="G603" s="81" t="str">
        <f t="shared" si="1"/>
        <v>Augusto</v>
      </c>
      <c r="H603" s="82" t="s">
        <v>214</v>
      </c>
      <c r="I603" s="82" t="s">
        <v>24</v>
      </c>
      <c r="J603" s="81" t="str">
        <f t="shared" si="4"/>
        <v>Sim</v>
      </c>
      <c r="K603" s="83">
        <v>45173.0</v>
      </c>
      <c r="L603" s="98"/>
      <c r="M603" s="22" t="s">
        <v>278</v>
      </c>
      <c r="N603" s="84">
        <v>0.008</v>
      </c>
      <c r="O603" s="81" t="s">
        <v>279</v>
      </c>
      <c r="P603" s="85">
        <v>0.1</v>
      </c>
      <c r="Q603" s="46" t="s">
        <v>2127</v>
      </c>
      <c r="R603" s="127"/>
      <c r="S603" s="127"/>
      <c r="T603" s="22" t="s">
        <v>215</v>
      </c>
      <c r="U603" s="86" t="s">
        <v>2125</v>
      </c>
      <c r="V603" s="9" t="s">
        <v>269</v>
      </c>
      <c r="W603" s="87" t="str">
        <f t="shared" si="3"/>
        <v>Ativo</v>
      </c>
      <c r="X603" s="22"/>
      <c r="Y603" s="88" t="s">
        <v>144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>
        <v>0.0</v>
      </c>
      <c r="AL603" s="90">
        <v>125546.41</v>
      </c>
      <c r="AM603" s="90">
        <v>122333.01</v>
      </c>
      <c r="AN603" s="90">
        <v>123365.82</v>
      </c>
      <c r="AO603" s="90">
        <v>125412.83</v>
      </c>
      <c r="AP603" s="90">
        <v>124891.86</v>
      </c>
      <c r="AQ603" s="89">
        <v>126278.15</v>
      </c>
      <c r="AR603" s="89">
        <v>126220.89</v>
      </c>
    </row>
    <row r="604" ht="15.75" customHeight="1">
      <c r="A604" s="57" t="s">
        <v>37</v>
      </c>
      <c r="B604" s="97" t="s">
        <v>2123</v>
      </c>
      <c r="C604" s="104" t="s">
        <v>2128</v>
      </c>
      <c r="D604" s="81" t="s">
        <v>18</v>
      </c>
      <c r="E604" s="22" t="s">
        <v>62</v>
      </c>
      <c r="F604" s="81" t="s">
        <v>63</v>
      </c>
      <c r="G604" s="81" t="str">
        <f t="shared" si="1"/>
        <v>Augusto</v>
      </c>
      <c r="H604" s="82" t="s">
        <v>214</v>
      </c>
      <c r="I604" s="82" t="s">
        <v>24</v>
      </c>
      <c r="J604" s="81" t="str">
        <f t="shared" si="4"/>
        <v>Não</v>
      </c>
      <c r="K604" s="83">
        <v>45096.0</v>
      </c>
      <c r="L604" s="22"/>
      <c r="M604" s="22" t="s">
        <v>50</v>
      </c>
      <c r="N604" s="84">
        <v>0.012</v>
      </c>
      <c r="O604" s="81" t="s">
        <v>24</v>
      </c>
      <c r="P604" s="85">
        <v>0.0</v>
      </c>
      <c r="Q604" s="127"/>
      <c r="R604" s="127"/>
      <c r="S604" s="127"/>
      <c r="T604" s="22" t="s">
        <v>215</v>
      </c>
      <c r="U604" s="86" t="s">
        <v>2125</v>
      </c>
      <c r="V604" s="9" t="s">
        <v>269</v>
      </c>
      <c r="W604" s="87" t="str">
        <f t="shared" si="3"/>
        <v>Ativo</v>
      </c>
      <c r="X604" s="22"/>
      <c r="Y604" s="88" t="s">
        <v>144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>
        <v>77435.25</v>
      </c>
      <c r="AJ604" s="90">
        <v>78226.19</v>
      </c>
      <c r="AK604" s="90">
        <v>79118.79</v>
      </c>
      <c r="AL604" s="90">
        <v>79569.85</v>
      </c>
      <c r="AM604" s="90">
        <v>80332.19</v>
      </c>
      <c r="AN604" s="90">
        <v>80968.48</v>
      </c>
      <c r="AO604" s="90">
        <v>81640.1</v>
      </c>
      <c r="AP604" s="90">
        <v>82402.63</v>
      </c>
      <c r="AQ604" s="89">
        <v>83058.92</v>
      </c>
      <c r="AR604" s="89">
        <v>133503.57</v>
      </c>
    </row>
    <row r="605" ht="15.75" customHeight="1">
      <c r="A605" s="57" t="s">
        <v>37</v>
      </c>
      <c r="B605" s="131" t="s">
        <v>2129</v>
      </c>
      <c r="C605" s="132" t="s">
        <v>2130</v>
      </c>
      <c r="D605" s="9" t="s">
        <v>18</v>
      </c>
      <c r="E605" s="86" t="s">
        <v>19</v>
      </c>
      <c r="F605" s="9" t="s">
        <v>2131</v>
      </c>
      <c r="G605" s="81" t="str">
        <f t="shared" si="1"/>
        <v>Augusto</v>
      </c>
      <c r="H605" s="87" t="s">
        <v>214</v>
      </c>
      <c r="I605" s="87" t="s">
        <v>24</v>
      </c>
      <c r="J605" s="81" t="str">
        <f t="shared" si="4"/>
        <v>Não</v>
      </c>
      <c r="K605" s="93">
        <v>45359.0</v>
      </c>
      <c r="L605" s="22"/>
      <c r="M605" s="239" t="s">
        <v>77</v>
      </c>
      <c r="N605" s="240">
        <v>0.015</v>
      </c>
      <c r="O605" s="241" t="s">
        <v>86</v>
      </c>
      <c r="P605" s="242">
        <v>0.1</v>
      </c>
      <c r="Q605" s="127"/>
      <c r="R605" s="127"/>
      <c r="S605" s="127"/>
      <c r="T605" s="86" t="s">
        <v>215</v>
      </c>
      <c r="U605" s="5" t="s">
        <v>2132</v>
      </c>
      <c r="V605" s="9" t="s">
        <v>19</v>
      </c>
      <c r="W605" s="87" t="str">
        <f t="shared" si="3"/>
        <v>Ativo</v>
      </c>
      <c r="X605" s="22"/>
      <c r="Y605" s="88" t="s">
        <v>220</v>
      </c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89"/>
      <c r="AR605" s="89">
        <v>30257.6</v>
      </c>
    </row>
    <row r="606" ht="15.75" customHeight="1">
      <c r="A606" s="57" t="s">
        <v>37</v>
      </c>
      <c r="B606" s="80" t="s">
        <v>2133</v>
      </c>
      <c r="C606" s="20" t="s">
        <v>2134</v>
      </c>
      <c r="D606" s="81" t="s">
        <v>18</v>
      </c>
      <c r="E606" s="22" t="s">
        <v>19</v>
      </c>
      <c r="F606" s="81" t="s">
        <v>55</v>
      </c>
      <c r="G606" s="81" t="str">
        <f t="shared" si="1"/>
        <v>Breno</v>
      </c>
      <c r="H606" s="82" t="s">
        <v>214</v>
      </c>
      <c r="I606" s="82" t="s">
        <v>24</v>
      </c>
      <c r="J606" s="81" t="str">
        <f t="shared" si="4"/>
        <v>Não</v>
      </c>
      <c r="K606" s="83">
        <v>45128.0</v>
      </c>
      <c r="L606" s="22"/>
      <c r="M606" s="22" t="s">
        <v>85</v>
      </c>
      <c r="N606" s="84">
        <v>0.012</v>
      </c>
      <c r="O606" s="81" t="s">
        <v>24</v>
      </c>
      <c r="P606" s="85">
        <v>0.0</v>
      </c>
      <c r="Q606" s="127"/>
      <c r="R606" s="127"/>
      <c r="S606" s="127"/>
      <c r="T606" s="22" t="s">
        <v>215</v>
      </c>
      <c r="U606" s="86" t="s">
        <v>2135</v>
      </c>
      <c r="V606" s="9" t="s">
        <v>19</v>
      </c>
      <c r="W606" s="87" t="str">
        <f t="shared" si="3"/>
        <v>Ativo</v>
      </c>
      <c r="X606" s="22"/>
      <c r="Y606" s="88" t="s">
        <v>220</v>
      </c>
      <c r="Z606" s="90"/>
      <c r="AA606" s="90"/>
      <c r="AB606" s="90"/>
      <c r="AC606" s="90"/>
      <c r="AD606" s="90">
        <v>149471.69</v>
      </c>
      <c r="AE606" s="90">
        <v>68438.77</v>
      </c>
      <c r="AF606" s="90">
        <v>77064.11</v>
      </c>
      <c r="AG606" s="90">
        <v>77712.62</v>
      </c>
      <c r="AH606" s="90">
        <v>47800.97</v>
      </c>
      <c r="AI606" s="90">
        <v>18.0</v>
      </c>
      <c r="AJ606" s="90">
        <v>601397.66</v>
      </c>
      <c r="AK606" s="90">
        <v>607906.65</v>
      </c>
      <c r="AL606" s="90">
        <v>612646.64</v>
      </c>
      <c r="AM606" s="90">
        <v>618147.01</v>
      </c>
      <c r="AN606" s="90">
        <v>622766.58</v>
      </c>
      <c r="AO606" s="90">
        <v>627726.75</v>
      </c>
      <c r="AP606" s="90">
        <v>633330.8</v>
      </c>
      <c r="AQ606" s="89">
        <v>638173.66</v>
      </c>
      <c r="AR606" s="89">
        <v>541516.93</v>
      </c>
    </row>
    <row r="607" ht="15.75" customHeight="1">
      <c r="A607" s="6" t="s">
        <v>37</v>
      </c>
      <c r="B607" s="91" t="s">
        <v>2136</v>
      </c>
      <c r="C607" s="92" t="s">
        <v>2137</v>
      </c>
      <c r="D607" s="9" t="s">
        <v>18</v>
      </c>
      <c r="E607" s="86" t="s">
        <v>19</v>
      </c>
      <c r="F607" s="9" t="s">
        <v>55</v>
      </c>
      <c r="G607" s="81" t="str">
        <f t="shared" si="1"/>
        <v>Augusto</v>
      </c>
      <c r="H607" s="87" t="s">
        <v>252</v>
      </c>
      <c r="I607" s="87" t="s">
        <v>253</v>
      </c>
      <c r="J607" s="81" t="str">
        <f t="shared" si="4"/>
        <v>Não</v>
      </c>
      <c r="K607" s="93">
        <v>45343.0</v>
      </c>
      <c r="L607" s="22"/>
      <c r="M607" s="86" t="s">
        <v>77</v>
      </c>
      <c r="N607" s="94">
        <v>0.015</v>
      </c>
      <c r="O607" s="9" t="s">
        <v>86</v>
      </c>
      <c r="P607" s="95">
        <v>0.1</v>
      </c>
      <c r="Q607" s="127"/>
      <c r="R607" s="127"/>
      <c r="S607" s="127"/>
      <c r="T607" s="86" t="s">
        <v>215</v>
      </c>
      <c r="U607" s="86" t="s">
        <v>2135</v>
      </c>
      <c r="V607" s="9" t="s">
        <v>19</v>
      </c>
      <c r="W607" s="87" t="str">
        <f t="shared" si="3"/>
        <v>Ativo</v>
      </c>
      <c r="X607" s="22"/>
      <c r="Y607" s="88" t="s">
        <v>220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89">
        <v>0.0</v>
      </c>
      <c r="AR607" s="89">
        <v>0.0</v>
      </c>
    </row>
    <row r="608" ht="15.75" customHeight="1">
      <c r="A608" s="57" t="s">
        <v>37</v>
      </c>
      <c r="B608" s="97" t="s">
        <v>2138</v>
      </c>
      <c r="C608" s="20" t="s">
        <v>2139</v>
      </c>
      <c r="D608" s="81" t="s">
        <v>18</v>
      </c>
      <c r="E608" s="22" t="s">
        <v>62</v>
      </c>
      <c r="F608" s="81" t="s">
        <v>74</v>
      </c>
      <c r="G608" s="81" t="str">
        <f t="shared" si="1"/>
        <v>Bruno</v>
      </c>
      <c r="H608" s="82" t="s">
        <v>214</v>
      </c>
      <c r="I608" s="82" t="s">
        <v>24</v>
      </c>
      <c r="J608" s="81" t="str">
        <f t="shared" si="4"/>
        <v>Não</v>
      </c>
      <c r="K608" s="83">
        <v>45028.0</v>
      </c>
      <c r="L608" s="22"/>
      <c r="M608" s="22" t="s">
        <v>46</v>
      </c>
      <c r="N608" s="84">
        <v>0.02</v>
      </c>
      <c r="O608" s="81" t="s">
        <v>86</v>
      </c>
      <c r="P608" s="85">
        <v>0.2</v>
      </c>
      <c r="Q608" s="127"/>
      <c r="R608" s="127"/>
      <c r="S608" s="127"/>
      <c r="T608" s="22" t="s">
        <v>215</v>
      </c>
      <c r="U608" s="86" t="s">
        <v>2140</v>
      </c>
      <c r="V608" s="9" t="s">
        <v>269</v>
      </c>
      <c r="W608" s="87" t="str">
        <f t="shared" si="3"/>
        <v>Ativo</v>
      </c>
      <c r="X608" s="22"/>
      <c r="Y608" s="88" t="s">
        <v>220</v>
      </c>
      <c r="Z608" s="90"/>
      <c r="AA608" s="90"/>
      <c r="AB608" s="90"/>
      <c r="AC608" s="90"/>
      <c r="AD608" s="90"/>
      <c r="AE608" s="90"/>
      <c r="AF608" s="90">
        <v>0.0</v>
      </c>
      <c r="AG608" s="90">
        <v>1051542.11</v>
      </c>
      <c r="AH608" s="90">
        <v>1072991.87</v>
      </c>
      <c r="AI608" s="90">
        <v>1108291.77</v>
      </c>
      <c r="AJ608" s="90">
        <v>1131931.21</v>
      </c>
      <c r="AK608" s="90">
        <v>1264482.79</v>
      </c>
      <c r="AL608" s="90">
        <v>1318461.24</v>
      </c>
      <c r="AM608" s="90">
        <v>1302805.8</v>
      </c>
      <c r="AN608" s="90">
        <v>1345901.43</v>
      </c>
      <c r="AO608" s="90">
        <v>1377518.79</v>
      </c>
      <c r="AP608" s="90">
        <v>1336013.41</v>
      </c>
      <c r="AQ608" s="89">
        <v>1346585.46</v>
      </c>
      <c r="AR608" s="89">
        <v>1365082.92</v>
      </c>
    </row>
    <row r="609" ht="15.75" customHeight="1">
      <c r="A609" s="57" t="s">
        <v>37</v>
      </c>
      <c r="B609" s="80" t="s">
        <v>2141</v>
      </c>
      <c r="C609" s="20" t="s">
        <v>2142</v>
      </c>
      <c r="D609" s="81" t="s">
        <v>67</v>
      </c>
      <c r="E609" s="22" t="s">
        <v>29</v>
      </c>
      <c r="F609" s="81" t="s">
        <v>289</v>
      </c>
      <c r="G609" s="81" t="str">
        <f t="shared" si="1"/>
        <v>Bruno</v>
      </c>
      <c r="H609" s="82" t="s">
        <v>214</v>
      </c>
      <c r="I609" s="82" t="s">
        <v>24</v>
      </c>
      <c r="J609" s="81" t="str">
        <f t="shared" si="4"/>
        <v>Não</v>
      </c>
      <c r="K609" s="83">
        <v>44946.0</v>
      </c>
      <c r="L609" s="22"/>
      <c r="M609" s="22" t="s">
        <v>50</v>
      </c>
      <c r="N609" s="84">
        <v>0.01</v>
      </c>
      <c r="O609" s="81" t="s">
        <v>24</v>
      </c>
      <c r="P609" s="85">
        <v>0.0</v>
      </c>
      <c r="Q609" s="127"/>
      <c r="R609" s="127"/>
      <c r="S609" s="127"/>
      <c r="T609" s="22" t="s">
        <v>215</v>
      </c>
      <c r="U609" s="86" t="s">
        <v>2143</v>
      </c>
      <c r="V609" s="9" t="s">
        <v>29</v>
      </c>
      <c r="W609" s="87" t="str">
        <f t="shared" si="3"/>
        <v>Ativo</v>
      </c>
      <c r="X609" s="22"/>
      <c r="Y609" s="88" t="s">
        <v>220</v>
      </c>
      <c r="Z609" s="90"/>
      <c r="AA609" s="90"/>
      <c r="AB609" s="90"/>
      <c r="AC609" s="90"/>
      <c r="AD609" s="90">
        <v>591230.5</v>
      </c>
      <c r="AE609" s="90">
        <v>596444.02</v>
      </c>
      <c r="AF609" s="90">
        <v>638672.4</v>
      </c>
      <c r="AG609" s="90">
        <v>654204.69</v>
      </c>
      <c r="AH609" s="90">
        <v>686212.09</v>
      </c>
      <c r="AI609" s="90">
        <v>731399.04</v>
      </c>
      <c r="AJ609" s="90">
        <v>737658.93</v>
      </c>
      <c r="AK609" s="90">
        <v>763934.31</v>
      </c>
      <c r="AL609" s="90">
        <v>787241.26</v>
      </c>
      <c r="AM609" s="90">
        <v>792816.03</v>
      </c>
      <c r="AN609" s="90">
        <v>890006.33</v>
      </c>
      <c r="AO609" s="90">
        <v>922848.65</v>
      </c>
      <c r="AP609" s="90">
        <v>938170.02</v>
      </c>
      <c r="AQ609" s="89">
        <v>1094891.09</v>
      </c>
      <c r="AR609" s="89">
        <v>1698417.81</v>
      </c>
    </row>
    <row r="610" ht="15.75" customHeight="1">
      <c r="A610" s="57" t="s">
        <v>37</v>
      </c>
      <c r="B610" s="80" t="s">
        <v>2144</v>
      </c>
      <c r="C610" s="20" t="s">
        <v>2145</v>
      </c>
      <c r="D610" s="81" t="s">
        <v>18</v>
      </c>
      <c r="E610" s="22" t="s">
        <v>19</v>
      </c>
      <c r="F610" s="81" t="s">
        <v>20</v>
      </c>
      <c r="G610" s="81" t="str">
        <f t="shared" si="1"/>
        <v>Augusto</v>
      </c>
      <c r="H610" s="82" t="s">
        <v>214</v>
      </c>
      <c r="I610" s="82" t="s">
        <v>24</v>
      </c>
      <c r="J610" s="81" t="str">
        <f t="shared" si="4"/>
        <v>Não</v>
      </c>
      <c r="K610" s="83">
        <v>44994.0</v>
      </c>
      <c r="L610" s="22"/>
      <c r="M610" s="22" t="s">
        <v>77</v>
      </c>
      <c r="N610" s="84">
        <v>0.015</v>
      </c>
      <c r="O610" s="81" t="s">
        <v>86</v>
      </c>
      <c r="P610" s="85">
        <v>0.1</v>
      </c>
      <c r="Q610" s="127"/>
      <c r="R610" s="127"/>
      <c r="S610" s="127"/>
      <c r="T610" s="22" t="s">
        <v>215</v>
      </c>
      <c r="U610" s="86" t="s">
        <v>2146</v>
      </c>
      <c r="V610" s="9" t="s">
        <v>19</v>
      </c>
      <c r="W610" s="87" t="str">
        <f t="shared" si="3"/>
        <v>Ativo</v>
      </c>
      <c r="X610" s="22"/>
      <c r="Y610" s="88" t="s">
        <v>144</v>
      </c>
      <c r="Z610" s="90"/>
      <c r="AA610" s="90"/>
      <c r="AB610" s="90"/>
      <c r="AC610" s="90"/>
      <c r="AD610" s="90"/>
      <c r="AE610" s="90">
        <v>0.0</v>
      </c>
      <c r="AF610" s="90">
        <v>317061.28</v>
      </c>
      <c r="AG610" s="90">
        <v>318570.65</v>
      </c>
      <c r="AH610" s="90">
        <v>324898.9513</v>
      </c>
      <c r="AI610" s="90">
        <v>353373.86</v>
      </c>
      <c r="AJ610" s="90">
        <v>363060.22</v>
      </c>
      <c r="AK610" s="90">
        <v>325564.92</v>
      </c>
      <c r="AL610" s="90">
        <v>315676.05</v>
      </c>
      <c r="AM610" s="90">
        <v>263943.59</v>
      </c>
      <c r="AN610" s="90">
        <v>218096.86</v>
      </c>
      <c r="AO610" s="90">
        <v>221499.27</v>
      </c>
      <c r="AP610" s="90">
        <v>246251.74</v>
      </c>
      <c r="AQ610" s="89">
        <v>248711.33</v>
      </c>
      <c r="AR610" s="89">
        <v>241158.97</v>
      </c>
    </row>
    <row r="611" ht="15.75" customHeight="1">
      <c r="A611" s="57" t="s">
        <v>37</v>
      </c>
      <c r="B611" s="97" t="s">
        <v>2147</v>
      </c>
      <c r="C611" s="20" t="s">
        <v>2148</v>
      </c>
      <c r="D611" s="81" t="s">
        <v>67</v>
      </c>
      <c r="E611" s="22" t="s">
        <v>29</v>
      </c>
      <c r="F611" s="81" t="s">
        <v>1922</v>
      </c>
      <c r="G611" s="81" t="str">
        <f t="shared" si="1"/>
        <v>Breno</v>
      </c>
      <c r="H611" s="82" t="s">
        <v>214</v>
      </c>
      <c r="I611" s="82" t="s">
        <v>24</v>
      </c>
      <c r="J611" s="81" t="str">
        <f t="shared" si="4"/>
        <v>Não</v>
      </c>
      <c r="K611" s="83">
        <v>45013.0</v>
      </c>
      <c r="L611" s="22"/>
      <c r="M611" s="22" t="s">
        <v>46</v>
      </c>
      <c r="N611" s="84">
        <v>0.02</v>
      </c>
      <c r="O611" s="81" t="s">
        <v>86</v>
      </c>
      <c r="P611" s="85">
        <v>0.2</v>
      </c>
      <c r="Q611" s="127"/>
      <c r="R611" s="127"/>
      <c r="S611" s="127"/>
      <c r="T611" s="22" t="s">
        <v>215</v>
      </c>
      <c r="U611" s="86" t="s">
        <v>2149</v>
      </c>
      <c r="V611" s="9" t="s">
        <v>29</v>
      </c>
      <c r="W611" s="87" t="str">
        <f t="shared" si="3"/>
        <v>Ativo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>
        <v>0.0</v>
      </c>
      <c r="AG611" s="90">
        <v>499566.11</v>
      </c>
      <c r="AH611" s="90">
        <v>509775.18</v>
      </c>
      <c r="AI611" s="90">
        <v>481161.13</v>
      </c>
      <c r="AJ611" s="90">
        <v>447413.88</v>
      </c>
      <c r="AK611" s="90">
        <v>432606.19</v>
      </c>
      <c r="AL611" s="90">
        <v>430845.92</v>
      </c>
      <c r="AM611" s="90">
        <v>417626.06</v>
      </c>
      <c r="AN611" s="90">
        <v>435487.84</v>
      </c>
      <c r="AO611" s="90">
        <v>447652.59</v>
      </c>
      <c r="AP611" s="90">
        <v>434688.5</v>
      </c>
      <c r="AQ611" s="89">
        <v>437804.93</v>
      </c>
      <c r="AR611" s="89">
        <v>443417.86</v>
      </c>
    </row>
    <row r="612" ht="15.75" customHeight="1">
      <c r="A612" s="57" t="s">
        <v>37</v>
      </c>
      <c r="B612" s="80" t="s">
        <v>2150</v>
      </c>
      <c r="C612" s="20" t="s">
        <v>2151</v>
      </c>
      <c r="D612" s="81" t="s">
        <v>18</v>
      </c>
      <c r="E612" s="22" t="s">
        <v>29</v>
      </c>
      <c r="F612" s="81" t="s">
        <v>234</v>
      </c>
      <c r="G612" s="81" t="str">
        <f t="shared" si="1"/>
        <v>Augusto</v>
      </c>
      <c r="H612" s="82" t="s">
        <v>214</v>
      </c>
      <c r="I612" s="82" t="s">
        <v>24</v>
      </c>
      <c r="J612" s="81" t="str">
        <f t="shared" si="4"/>
        <v>Não</v>
      </c>
      <c r="K612" s="83">
        <v>45070.0</v>
      </c>
      <c r="L612" s="22"/>
      <c r="M612" s="22" t="s">
        <v>77</v>
      </c>
      <c r="N612" s="84">
        <v>0.012</v>
      </c>
      <c r="O612" s="81" t="s">
        <v>86</v>
      </c>
      <c r="P612" s="85">
        <v>0.1</v>
      </c>
      <c r="Q612" s="127"/>
      <c r="R612" s="243" t="s">
        <v>2152</v>
      </c>
      <c r="S612" s="122"/>
      <c r="T612" s="22" t="s">
        <v>215</v>
      </c>
      <c r="U612" s="86" t="s">
        <v>2153</v>
      </c>
      <c r="V612" s="9" t="s">
        <v>29</v>
      </c>
      <c r="W612" s="87" t="str">
        <f t="shared" si="3"/>
        <v>Ativo</v>
      </c>
      <c r="X612" s="22"/>
      <c r="Y612" s="88" t="s">
        <v>220</v>
      </c>
      <c r="Z612" s="90"/>
      <c r="AA612" s="90"/>
      <c r="AB612" s="90"/>
      <c r="AC612" s="90"/>
      <c r="AD612" s="90"/>
      <c r="AE612" s="90"/>
      <c r="AF612" s="90">
        <v>0.0</v>
      </c>
      <c r="AG612" s="90">
        <v>0.0</v>
      </c>
      <c r="AH612" s="90">
        <v>227605.23</v>
      </c>
      <c r="AI612" s="90">
        <v>231139.98</v>
      </c>
      <c r="AJ612" s="90">
        <v>233533.56</v>
      </c>
      <c r="AK612" s="90">
        <v>232386.73</v>
      </c>
      <c r="AL612" s="90">
        <v>233018.77</v>
      </c>
      <c r="AM612" s="90">
        <v>232632.7</v>
      </c>
      <c r="AN612" s="90">
        <v>238062.37</v>
      </c>
      <c r="AO612" s="90">
        <v>243018.83</v>
      </c>
      <c r="AP612" s="90">
        <v>236737.14</v>
      </c>
      <c r="AQ612" s="89">
        <v>238924.29</v>
      </c>
      <c r="AR612" s="89">
        <v>240651.02</v>
      </c>
    </row>
    <row r="613" ht="15.75" customHeight="1">
      <c r="A613" s="57" t="s">
        <v>37</v>
      </c>
      <c r="B613" s="37" t="s">
        <v>2154</v>
      </c>
      <c r="C613" s="34" t="s">
        <v>2155</v>
      </c>
      <c r="D613" s="81" t="s">
        <v>18</v>
      </c>
      <c r="E613" s="22" t="s">
        <v>29</v>
      </c>
      <c r="F613" s="81" t="s">
        <v>824</v>
      </c>
      <c r="G613" s="81" t="str">
        <f t="shared" si="1"/>
        <v>Augusto</v>
      </c>
      <c r="H613" s="87" t="s">
        <v>214</v>
      </c>
      <c r="I613" s="82" t="s">
        <v>24</v>
      </c>
      <c r="J613" s="81" t="str">
        <f t="shared" si="4"/>
        <v>Não</v>
      </c>
      <c r="K613" s="83">
        <v>45212.0</v>
      </c>
      <c r="L613" s="22"/>
      <c r="M613" s="86" t="s">
        <v>77</v>
      </c>
      <c r="N613" s="94">
        <v>0.015</v>
      </c>
      <c r="O613" s="9" t="s">
        <v>86</v>
      </c>
      <c r="P613" s="95">
        <v>0.1</v>
      </c>
      <c r="Q613" s="122"/>
      <c r="R613" s="127"/>
      <c r="S613" s="96" t="s">
        <v>335</v>
      </c>
      <c r="T613" s="22" t="s">
        <v>215</v>
      </c>
      <c r="U613" s="86" t="s">
        <v>2156</v>
      </c>
      <c r="V613" s="9" t="s">
        <v>29</v>
      </c>
      <c r="W613" s="87" t="str">
        <f t="shared" si="3"/>
        <v>Ativo</v>
      </c>
      <c r="X613" s="22"/>
      <c r="Y613" s="88" t="s">
        <v>220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>
        <v>28009.08</v>
      </c>
      <c r="AN613" s="90">
        <v>28195.49</v>
      </c>
      <c r="AO613" s="90">
        <v>28455.38</v>
      </c>
      <c r="AP613" s="90">
        <v>136332.37</v>
      </c>
      <c r="AQ613" s="89">
        <v>137648.03</v>
      </c>
      <c r="AR613" s="89">
        <v>139093.47</v>
      </c>
    </row>
    <row r="614" ht="15.75" customHeight="1">
      <c r="A614" s="57" t="s">
        <v>37</v>
      </c>
      <c r="B614" s="80" t="s">
        <v>146</v>
      </c>
      <c r="C614" s="20" t="s">
        <v>147</v>
      </c>
      <c r="D614" s="81" t="s">
        <v>18</v>
      </c>
      <c r="E614" s="22" t="s">
        <v>62</v>
      </c>
      <c r="F614" s="81" t="s">
        <v>63</v>
      </c>
      <c r="G614" s="81" t="str">
        <f t="shared" si="1"/>
        <v>Augusto</v>
      </c>
      <c r="H614" s="87" t="s">
        <v>282</v>
      </c>
      <c r="I614" s="82" t="s">
        <v>24</v>
      </c>
      <c r="J614" s="81" t="str">
        <f t="shared" si="4"/>
        <v>Não</v>
      </c>
      <c r="K614" s="83">
        <v>45163.0</v>
      </c>
      <c r="L614" s="130">
        <v>45383.0</v>
      </c>
      <c r="M614" s="22" t="s">
        <v>59</v>
      </c>
      <c r="N614" s="84">
        <v>0.025</v>
      </c>
      <c r="O614" s="81" t="s">
        <v>142</v>
      </c>
      <c r="P614" s="85">
        <v>0.2</v>
      </c>
      <c r="Q614" s="46"/>
      <c r="R614" s="127"/>
      <c r="S614" s="96" t="s">
        <v>2157</v>
      </c>
      <c r="T614" s="22" t="s">
        <v>215</v>
      </c>
      <c r="U614" s="86" t="s">
        <v>148</v>
      </c>
      <c r="V614" s="9" t="s">
        <v>269</v>
      </c>
      <c r="W614" s="87" t="str">
        <f t="shared" si="3"/>
        <v>Encerrado</v>
      </c>
      <c r="X614" s="22"/>
      <c r="Y614" s="88" t="s">
        <v>144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>
        <v>578158.38</v>
      </c>
      <c r="AL614" s="90">
        <v>333331.19</v>
      </c>
      <c r="AM614" s="90">
        <v>317180.27</v>
      </c>
      <c r="AN614" s="90">
        <v>327161.94</v>
      </c>
      <c r="AO614" s="90">
        <v>344757.0</v>
      </c>
      <c r="AP614" s="90">
        <v>315702.29</v>
      </c>
      <c r="AQ614" s="89">
        <v>321907.66</v>
      </c>
      <c r="AR614" s="89">
        <v>0.0</v>
      </c>
    </row>
    <row r="615" ht="15.75" customHeight="1">
      <c r="A615" s="57" t="s">
        <v>37</v>
      </c>
      <c r="B615" s="80" t="s">
        <v>146</v>
      </c>
      <c r="C615" s="20" t="s">
        <v>2158</v>
      </c>
      <c r="D615" s="81" t="s">
        <v>18</v>
      </c>
      <c r="E615" s="22" t="s">
        <v>62</v>
      </c>
      <c r="F615" s="81" t="s">
        <v>63</v>
      </c>
      <c r="G615" s="81" t="str">
        <f t="shared" si="1"/>
        <v>Augusto</v>
      </c>
      <c r="H615" s="87" t="s">
        <v>282</v>
      </c>
      <c r="I615" s="87" t="s">
        <v>24</v>
      </c>
      <c r="J615" s="81" t="str">
        <f t="shared" si="4"/>
        <v>Não</v>
      </c>
      <c r="K615" s="83">
        <v>45163.0</v>
      </c>
      <c r="L615" s="130">
        <v>45383.0</v>
      </c>
      <c r="M615" s="22" t="s">
        <v>50</v>
      </c>
      <c r="N615" s="84">
        <v>0.012</v>
      </c>
      <c r="O615" s="81" t="s">
        <v>24</v>
      </c>
      <c r="P615" s="85">
        <v>0.0</v>
      </c>
      <c r="Q615" s="231"/>
      <c r="R615" s="127"/>
      <c r="S615" s="96" t="s">
        <v>2159</v>
      </c>
      <c r="T615" s="22" t="s">
        <v>215</v>
      </c>
      <c r="U615" s="86" t="s">
        <v>148</v>
      </c>
      <c r="V615" s="9" t="s">
        <v>269</v>
      </c>
      <c r="W615" s="87" t="str">
        <f t="shared" si="3"/>
        <v>Encerrado</v>
      </c>
      <c r="X615" s="22"/>
      <c r="Y615" s="88" t="s">
        <v>144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>
        <v>342462.76</v>
      </c>
      <c r="AL615" s="90">
        <v>340811.61</v>
      </c>
      <c r="AM615" s="90">
        <v>344200.37</v>
      </c>
      <c r="AN615" s="90">
        <v>303898.86</v>
      </c>
      <c r="AO615" s="90">
        <v>306622.99</v>
      </c>
      <c r="AP615" s="90">
        <v>309060.87</v>
      </c>
      <c r="AQ615" s="89">
        <v>4351.46</v>
      </c>
      <c r="AR615" s="89">
        <v>0.0</v>
      </c>
    </row>
    <row r="616" ht="15.75" customHeight="1">
      <c r="A616" s="57" t="s">
        <v>37</v>
      </c>
      <c r="B616" s="37" t="s">
        <v>146</v>
      </c>
      <c r="C616" s="34" t="s">
        <v>2160</v>
      </c>
      <c r="D616" s="81" t="s">
        <v>18</v>
      </c>
      <c r="E616" s="22" t="s">
        <v>62</v>
      </c>
      <c r="F616" s="81" t="s">
        <v>63</v>
      </c>
      <c r="G616" s="81" t="str">
        <f t="shared" si="1"/>
        <v>Augusto</v>
      </c>
      <c r="H616" s="87" t="s">
        <v>282</v>
      </c>
      <c r="I616" s="87" t="s">
        <v>240</v>
      </c>
      <c r="J616" s="81" t="str">
        <f t="shared" si="4"/>
        <v>Não</v>
      </c>
      <c r="K616" s="83">
        <v>45187.0</v>
      </c>
      <c r="L616" s="130">
        <v>45383.0</v>
      </c>
      <c r="M616" s="22" t="s">
        <v>127</v>
      </c>
      <c r="N616" s="84">
        <v>0.0</v>
      </c>
      <c r="O616" s="81" t="s">
        <v>24</v>
      </c>
      <c r="P616" s="85">
        <v>0.0</v>
      </c>
      <c r="Q616" s="46"/>
      <c r="R616" s="127"/>
      <c r="S616" s="46"/>
      <c r="T616" s="22" t="s">
        <v>215</v>
      </c>
      <c r="U616" s="86" t="s">
        <v>148</v>
      </c>
      <c r="V616" s="9" t="s">
        <v>269</v>
      </c>
      <c r="W616" s="87" t="str">
        <f t="shared" si="3"/>
        <v>Encerrado</v>
      </c>
      <c r="X616" s="22"/>
      <c r="Y616" s="88" t="s">
        <v>144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>
        <v>271055.88</v>
      </c>
      <c r="AM616" s="90">
        <v>268541.05</v>
      </c>
      <c r="AN616" s="90">
        <v>286445.02</v>
      </c>
      <c r="AO616" s="90">
        <v>302609.96</v>
      </c>
      <c r="AP616" s="90">
        <v>295032.11</v>
      </c>
      <c r="AQ616" s="89">
        <v>294811.89</v>
      </c>
      <c r="AR616" s="89">
        <v>0.0</v>
      </c>
    </row>
    <row r="617" ht="15.75" customHeight="1">
      <c r="A617" s="57" t="s">
        <v>37</v>
      </c>
      <c r="B617" s="37" t="s">
        <v>2161</v>
      </c>
      <c r="C617" s="34" t="s">
        <v>2162</v>
      </c>
      <c r="D617" s="81" t="s">
        <v>18</v>
      </c>
      <c r="E617" s="22" t="s">
        <v>19</v>
      </c>
      <c r="F617" s="81" t="s">
        <v>42</v>
      </c>
      <c r="G617" s="81" t="str">
        <f t="shared" si="1"/>
        <v>Augusto</v>
      </c>
      <c r="H617" s="87" t="s">
        <v>214</v>
      </c>
      <c r="I617" s="87" t="s">
        <v>24</v>
      </c>
      <c r="J617" s="81" t="str">
        <f t="shared" si="4"/>
        <v>Não</v>
      </c>
      <c r="K617" s="83">
        <v>45189.0</v>
      </c>
      <c r="L617" s="22"/>
      <c r="M617" s="22" t="s">
        <v>50</v>
      </c>
      <c r="N617" s="84">
        <v>0.012</v>
      </c>
      <c r="O617" s="81" t="s">
        <v>24</v>
      </c>
      <c r="P617" s="85">
        <v>0.0</v>
      </c>
      <c r="Q617" s="138"/>
      <c r="R617" s="127"/>
      <c r="S617" s="49" t="s">
        <v>2163</v>
      </c>
      <c r="T617" s="22" t="s">
        <v>215</v>
      </c>
      <c r="U617" s="86" t="s">
        <v>2164</v>
      </c>
      <c r="V617" s="9" t="s">
        <v>19</v>
      </c>
      <c r="W617" s="87" t="str">
        <f t="shared" si="3"/>
        <v>Ativo</v>
      </c>
      <c r="X617" s="22"/>
      <c r="Y617" s="88" t="s">
        <v>220</v>
      </c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>
        <v>0.0</v>
      </c>
      <c r="AM617" s="90">
        <v>0.0</v>
      </c>
      <c r="AN617" s="90">
        <v>0.0</v>
      </c>
      <c r="AO617" s="90">
        <v>51961.14</v>
      </c>
      <c r="AP617" s="90">
        <v>203719.11</v>
      </c>
      <c r="AQ617" s="89">
        <v>205270.52</v>
      </c>
      <c r="AR617" s="89">
        <v>207011.53</v>
      </c>
    </row>
    <row r="618" ht="15.75" customHeight="1">
      <c r="A618" s="57" t="s">
        <v>37</v>
      </c>
      <c r="B618" s="37" t="s">
        <v>2165</v>
      </c>
      <c r="C618" s="34" t="s">
        <v>2166</v>
      </c>
      <c r="D618" s="81" t="s">
        <v>18</v>
      </c>
      <c r="E618" s="22" t="s">
        <v>19</v>
      </c>
      <c r="F618" s="81" t="s">
        <v>42</v>
      </c>
      <c r="G618" s="81" t="str">
        <f t="shared" si="1"/>
        <v>Augusto</v>
      </c>
      <c r="H618" s="82" t="s">
        <v>252</v>
      </c>
      <c r="I618" s="82" t="s">
        <v>253</v>
      </c>
      <c r="J618" s="81" t="str">
        <f t="shared" si="4"/>
        <v>Não</v>
      </c>
      <c r="K618" s="83">
        <v>45266.0</v>
      </c>
      <c r="L618" s="22"/>
      <c r="M618" s="22" t="s">
        <v>50</v>
      </c>
      <c r="N618" s="84">
        <v>0.012</v>
      </c>
      <c r="O618" s="81" t="s">
        <v>24</v>
      </c>
      <c r="P618" s="85">
        <v>0.0</v>
      </c>
      <c r="Q618" s="244"/>
      <c r="R618" s="127"/>
      <c r="S618" s="49"/>
      <c r="T618" s="22" t="s">
        <v>215</v>
      </c>
      <c r="U618" s="86" t="s">
        <v>2167</v>
      </c>
      <c r="V618" s="9" t="s">
        <v>19</v>
      </c>
      <c r="W618" s="87" t="str">
        <f t="shared" si="3"/>
        <v>Ativo</v>
      </c>
      <c r="X618" s="22"/>
      <c r="Y618" s="88" t="s">
        <v>220</v>
      </c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>
        <v>0.0</v>
      </c>
      <c r="AP618" s="90">
        <v>0.0</v>
      </c>
      <c r="AQ618" s="89">
        <v>0.0</v>
      </c>
      <c r="AR618" s="89">
        <v>0.0</v>
      </c>
    </row>
    <row r="619" ht="15.75" customHeight="1">
      <c r="A619" s="57" t="s">
        <v>37</v>
      </c>
      <c r="B619" s="80" t="s">
        <v>2168</v>
      </c>
      <c r="C619" s="20" t="s">
        <v>2169</v>
      </c>
      <c r="D619" s="81" t="s">
        <v>18</v>
      </c>
      <c r="E619" s="22" t="s">
        <v>29</v>
      </c>
      <c r="F619" s="81" t="s">
        <v>76</v>
      </c>
      <c r="G619" s="81" t="str">
        <f t="shared" si="1"/>
        <v>Augusto</v>
      </c>
      <c r="H619" s="82" t="s">
        <v>214</v>
      </c>
      <c r="I619" s="82" t="s">
        <v>24</v>
      </c>
      <c r="J619" s="81" t="str">
        <f t="shared" si="4"/>
        <v>Não</v>
      </c>
      <c r="K619" s="83">
        <v>45036.0</v>
      </c>
      <c r="L619" s="22"/>
      <c r="M619" s="22" t="s">
        <v>50</v>
      </c>
      <c r="N619" s="84">
        <v>0.012</v>
      </c>
      <c r="O619" s="81" t="s">
        <v>24</v>
      </c>
      <c r="P619" s="85">
        <v>0.0</v>
      </c>
      <c r="Q619" s="127"/>
      <c r="R619" s="127"/>
      <c r="S619" s="127"/>
      <c r="T619" s="22" t="s">
        <v>215</v>
      </c>
      <c r="U619" s="86" t="s">
        <v>2170</v>
      </c>
      <c r="V619" s="9" t="s">
        <v>780</v>
      </c>
      <c r="W619" s="87" t="str">
        <f t="shared" si="3"/>
        <v>Ativo</v>
      </c>
      <c r="X619" s="22"/>
      <c r="Y619" s="88" t="s">
        <v>220</v>
      </c>
      <c r="Z619" s="90"/>
      <c r="AA619" s="90"/>
      <c r="AB619" s="90"/>
      <c r="AC619" s="90"/>
      <c r="AD619" s="90"/>
      <c r="AE619" s="90"/>
      <c r="AF619" s="90">
        <v>0.0</v>
      </c>
      <c r="AG619" s="90">
        <v>85514.69</v>
      </c>
      <c r="AH619" s="90">
        <v>86409.5</v>
      </c>
      <c r="AI619" s="90">
        <v>87159.14</v>
      </c>
      <c r="AJ619" s="90">
        <v>82858.01</v>
      </c>
      <c r="AK619" s="90">
        <v>62827.66</v>
      </c>
      <c r="AL619" s="90">
        <v>63325.05</v>
      </c>
      <c r="AM619" s="90">
        <v>63743.87</v>
      </c>
      <c r="AN619" s="90">
        <v>64221.09</v>
      </c>
      <c r="AO619" s="90">
        <v>64717.11</v>
      </c>
      <c r="AP619" s="90">
        <v>60179.48</v>
      </c>
      <c r="AQ619" s="89">
        <v>72562.69</v>
      </c>
      <c r="AR619" s="89">
        <v>73158.95</v>
      </c>
    </row>
    <row r="620" ht="15.75" customHeight="1">
      <c r="A620" s="57" t="s">
        <v>37</v>
      </c>
      <c r="B620" s="80" t="s">
        <v>2171</v>
      </c>
      <c r="C620" s="20" t="s">
        <v>2172</v>
      </c>
      <c r="D620" s="9" t="s">
        <v>18</v>
      </c>
      <c r="E620" s="22" t="s">
        <v>29</v>
      </c>
      <c r="F620" s="9" t="s">
        <v>234</v>
      </c>
      <c r="G620" s="81" t="str">
        <f t="shared" si="1"/>
        <v>Bruno</v>
      </c>
      <c r="H620" s="82" t="s">
        <v>214</v>
      </c>
      <c r="I620" s="82" t="s">
        <v>24</v>
      </c>
      <c r="J620" s="81" t="str">
        <f t="shared" si="4"/>
        <v>Não</v>
      </c>
      <c r="K620" s="83">
        <v>45007.0</v>
      </c>
      <c r="L620" s="22"/>
      <c r="M620" s="22" t="s">
        <v>50</v>
      </c>
      <c r="N620" s="84">
        <v>0.008</v>
      </c>
      <c r="O620" s="81" t="s">
        <v>24</v>
      </c>
      <c r="P620" s="85">
        <v>0.0</v>
      </c>
      <c r="Q620" s="127"/>
      <c r="R620" s="127"/>
      <c r="S620" s="127"/>
      <c r="T620" s="22" t="s">
        <v>215</v>
      </c>
      <c r="U620" s="86" t="s">
        <v>2173</v>
      </c>
      <c r="V620" s="9" t="s">
        <v>29</v>
      </c>
      <c r="W620" s="87" t="str">
        <f t="shared" si="3"/>
        <v>Ativo</v>
      </c>
      <c r="X620" s="22"/>
      <c r="Y620" s="88" t="s">
        <v>220</v>
      </c>
      <c r="Z620" s="90"/>
      <c r="AA620" s="90"/>
      <c r="AB620" s="90"/>
      <c r="AC620" s="90"/>
      <c r="AD620" s="90"/>
      <c r="AE620" s="90">
        <v>0.0</v>
      </c>
      <c r="AF620" s="90">
        <v>1114382.73</v>
      </c>
      <c r="AG620" s="90">
        <v>1265154.49</v>
      </c>
      <c r="AH620" s="90">
        <v>1292029.39</v>
      </c>
      <c r="AI620" s="90">
        <v>1318217.79</v>
      </c>
      <c r="AJ620" s="90">
        <v>1335930.6</v>
      </c>
      <c r="AK620" s="90">
        <v>1353480.45</v>
      </c>
      <c r="AL620" s="90">
        <v>1357618.63</v>
      </c>
      <c r="AM620" s="90">
        <v>1363068.73</v>
      </c>
      <c r="AN620" s="90">
        <v>1374316.22</v>
      </c>
      <c r="AO620" s="90">
        <v>1396649.65</v>
      </c>
      <c r="AP620" s="90">
        <v>1404760.32</v>
      </c>
      <c r="AQ620" s="89">
        <v>1415066.32</v>
      </c>
      <c r="AR620" s="89">
        <v>1428887.09</v>
      </c>
    </row>
    <row r="621" ht="15.75" customHeight="1">
      <c r="A621" s="57" t="s">
        <v>37</v>
      </c>
      <c r="B621" s="80" t="s">
        <v>115</v>
      </c>
      <c r="C621" s="20" t="s">
        <v>2174</v>
      </c>
      <c r="D621" s="81" t="s">
        <v>18</v>
      </c>
      <c r="E621" s="22" t="s">
        <v>29</v>
      </c>
      <c r="F621" s="81" t="s">
        <v>79</v>
      </c>
      <c r="G621" s="81" t="str">
        <f t="shared" si="1"/>
        <v>Augusto</v>
      </c>
      <c r="H621" s="82" t="s">
        <v>214</v>
      </c>
      <c r="I621" s="82" t="s">
        <v>24</v>
      </c>
      <c r="J621" s="81" t="str">
        <f t="shared" si="4"/>
        <v>Não</v>
      </c>
      <c r="K621" s="83">
        <v>44973.0</v>
      </c>
      <c r="L621" s="22"/>
      <c r="M621" s="22" t="s">
        <v>50</v>
      </c>
      <c r="N621" s="84">
        <v>0.012</v>
      </c>
      <c r="O621" s="81" t="s">
        <v>24</v>
      </c>
      <c r="P621" s="85">
        <v>0.0</v>
      </c>
      <c r="Q621" s="127"/>
      <c r="R621" s="127"/>
      <c r="S621" s="127"/>
      <c r="T621" s="22" t="s">
        <v>215</v>
      </c>
      <c r="U621" s="86" t="s">
        <v>2175</v>
      </c>
      <c r="V621" s="9" t="s">
        <v>29</v>
      </c>
      <c r="W621" s="87" t="str">
        <f t="shared" si="3"/>
        <v>Ativo</v>
      </c>
      <c r="X621" s="22"/>
      <c r="Y621" s="88" t="s">
        <v>220</v>
      </c>
      <c r="Z621" s="90"/>
      <c r="AA621" s="90"/>
      <c r="AB621" s="90"/>
      <c r="AC621" s="90"/>
      <c r="AD621" s="90">
        <v>300030.53</v>
      </c>
      <c r="AE621" s="90">
        <v>594851.69</v>
      </c>
      <c r="AF621" s="90">
        <v>600854.27</v>
      </c>
      <c r="AG621" s="90">
        <v>605246.45</v>
      </c>
      <c r="AH621" s="90">
        <v>611790.0</v>
      </c>
      <c r="AI621" s="90">
        <v>622860.35</v>
      </c>
      <c r="AJ621" s="90">
        <v>628230.14</v>
      </c>
      <c r="AK621" s="90">
        <v>604525.29</v>
      </c>
      <c r="AL621" s="90">
        <v>609812.97</v>
      </c>
      <c r="AM621" s="90">
        <v>615699.79</v>
      </c>
      <c r="AN621" s="90">
        <v>620481.32</v>
      </c>
      <c r="AO621" s="90">
        <v>500838.24</v>
      </c>
      <c r="AP621" s="90">
        <v>504606.41</v>
      </c>
      <c r="AQ621" s="89">
        <v>198582.56</v>
      </c>
      <c r="AR621" s="89">
        <v>200155.63</v>
      </c>
    </row>
    <row r="622" ht="15.75" customHeight="1">
      <c r="A622" s="57" t="s">
        <v>37</v>
      </c>
      <c r="B622" s="80" t="s">
        <v>2176</v>
      </c>
      <c r="C622" s="20" t="s">
        <v>2177</v>
      </c>
      <c r="D622" s="81" t="s">
        <v>67</v>
      </c>
      <c r="E622" s="22" t="s">
        <v>29</v>
      </c>
      <c r="F622" s="81" t="s">
        <v>803</v>
      </c>
      <c r="G622" s="81" t="str">
        <f t="shared" si="1"/>
        <v>Augusto</v>
      </c>
      <c r="H622" s="82" t="s">
        <v>282</v>
      </c>
      <c r="I622" s="82" t="s">
        <v>24</v>
      </c>
      <c r="J622" s="81" t="str">
        <f t="shared" si="4"/>
        <v>Não</v>
      </c>
      <c r="K622" s="83">
        <v>45068.0</v>
      </c>
      <c r="L622" s="101">
        <v>45126.0</v>
      </c>
      <c r="M622" s="22" t="s">
        <v>50</v>
      </c>
      <c r="N622" s="84">
        <v>0.012</v>
      </c>
      <c r="O622" s="81" t="s">
        <v>24</v>
      </c>
      <c r="P622" s="85">
        <v>0.0</v>
      </c>
      <c r="Q622" s="102"/>
      <c r="R622" s="102"/>
      <c r="S622" s="46"/>
      <c r="T622" s="22" t="s">
        <v>215</v>
      </c>
      <c r="U622" s="86" t="s">
        <v>2178</v>
      </c>
      <c r="V622" s="9" t="s">
        <v>29</v>
      </c>
      <c r="W622" s="87" t="str">
        <f t="shared" si="3"/>
        <v>Encerrado</v>
      </c>
      <c r="X622" s="22"/>
      <c r="Y622" s="88"/>
      <c r="Z622" s="90"/>
      <c r="AA622" s="90"/>
      <c r="AB622" s="90"/>
      <c r="AC622" s="90"/>
      <c r="AD622" s="90"/>
      <c r="AE622" s="90"/>
      <c r="AF622" s="90"/>
      <c r="AG622" s="90">
        <v>0.0</v>
      </c>
      <c r="AH622" s="90">
        <v>2455150.22</v>
      </c>
      <c r="AI622" s="90">
        <v>2474330.36</v>
      </c>
      <c r="AJ622" s="90">
        <v>0.0</v>
      </c>
      <c r="AK622" s="90">
        <v>0.0</v>
      </c>
      <c r="AL622" s="90">
        <v>0.0</v>
      </c>
      <c r="AM622" s="90">
        <v>0.0</v>
      </c>
      <c r="AN622" s="90">
        <v>0.0</v>
      </c>
      <c r="AO622" s="90">
        <v>0.0</v>
      </c>
      <c r="AP622" s="90">
        <v>0.0</v>
      </c>
      <c r="AQ622" s="89">
        <v>0.0</v>
      </c>
      <c r="AR622" s="89">
        <v>0.0</v>
      </c>
    </row>
    <row r="623" ht="15.75" customHeight="1">
      <c r="A623" s="57" t="s">
        <v>37</v>
      </c>
      <c r="B623" s="80" t="s">
        <v>2179</v>
      </c>
      <c r="C623" s="20" t="s">
        <v>2180</v>
      </c>
      <c r="D623" s="81" t="s">
        <v>18</v>
      </c>
      <c r="E623" s="22" t="s">
        <v>62</v>
      </c>
      <c r="F623" s="81" t="s">
        <v>570</v>
      </c>
      <c r="G623" s="81" t="str">
        <f t="shared" si="1"/>
        <v>Augusto</v>
      </c>
      <c r="H623" s="82" t="s">
        <v>214</v>
      </c>
      <c r="I623" s="82" t="s">
        <v>24</v>
      </c>
      <c r="J623" s="81" t="str">
        <f t="shared" si="4"/>
        <v>Não</v>
      </c>
      <c r="K623" s="83">
        <v>45126.0</v>
      </c>
      <c r="L623" s="98"/>
      <c r="M623" s="22" t="s">
        <v>50</v>
      </c>
      <c r="N623" s="84">
        <v>0.007</v>
      </c>
      <c r="O623" s="81" t="s">
        <v>24</v>
      </c>
      <c r="P623" s="85">
        <v>0.0</v>
      </c>
      <c r="Q623" s="127"/>
      <c r="R623" s="127"/>
      <c r="S623" s="127"/>
      <c r="T623" s="22" t="s">
        <v>215</v>
      </c>
      <c r="U623" s="86" t="s">
        <v>2181</v>
      </c>
      <c r="V623" s="9" t="s">
        <v>269</v>
      </c>
      <c r="W623" s="87" t="str">
        <f t="shared" si="3"/>
        <v>Ativo</v>
      </c>
      <c r="X623" s="22"/>
      <c r="Y623" s="88" t="s">
        <v>144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0.0</v>
      </c>
      <c r="AI623" s="90">
        <v>0.0</v>
      </c>
      <c r="AJ623" s="90">
        <v>86267.59</v>
      </c>
      <c r="AK623" s="90">
        <v>87219.24</v>
      </c>
      <c r="AL623" s="90">
        <v>88005.57</v>
      </c>
      <c r="AM623" s="90">
        <v>88869.13</v>
      </c>
      <c r="AN623" s="90">
        <v>87191.79</v>
      </c>
      <c r="AO623" s="90">
        <v>87854.91</v>
      </c>
      <c r="AP623" s="90">
        <v>88648.81</v>
      </c>
      <c r="AQ623" s="89">
        <v>89326.77</v>
      </c>
      <c r="AR623" s="89">
        <v>89547.54</v>
      </c>
    </row>
    <row r="624" ht="15.75" customHeight="1">
      <c r="A624" s="57" t="s">
        <v>37</v>
      </c>
      <c r="B624" s="6" t="s">
        <v>2182</v>
      </c>
      <c r="C624" s="62" t="s">
        <v>2183</v>
      </c>
      <c r="D624" s="9" t="s">
        <v>18</v>
      </c>
      <c r="E624" s="86" t="s">
        <v>29</v>
      </c>
      <c r="F624" s="81" t="s">
        <v>234</v>
      </c>
      <c r="G624" s="81" t="str">
        <f t="shared" si="1"/>
        <v>Augusto</v>
      </c>
      <c r="H624" s="87" t="s">
        <v>252</v>
      </c>
      <c r="I624" s="87" t="s">
        <v>272</v>
      </c>
      <c r="J624" s="81" t="str">
        <f t="shared" si="4"/>
        <v>Não</v>
      </c>
      <c r="K624" s="93">
        <v>45371.0</v>
      </c>
      <c r="L624" s="98"/>
      <c r="M624" s="86" t="s">
        <v>50</v>
      </c>
      <c r="N624" s="94">
        <v>0.012</v>
      </c>
      <c r="O624" s="9" t="s">
        <v>24</v>
      </c>
      <c r="P624" s="95">
        <v>0.0</v>
      </c>
      <c r="Q624" s="127"/>
      <c r="R624" s="127"/>
      <c r="S624" s="127"/>
      <c r="T624" s="86" t="s">
        <v>215</v>
      </c>
      <c r="U624" s="63" t="s">
        <v>2184</v>
      </c>
      <c r="V624" s="9" t="s">
        <v>29</v>
      </c>
      <c r="W624" s="87" t="str">
        <f t="shared" si="3"/>
        <v>Ativo</v>
      </c>
      <c r="X624" s="22"/>
      <c r="Y624" s="88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  <c r="AQ624" s="89"/>
      <c r="AR624" s="89">
        <v>0.0</v>
      </c>
    </row>
    <row r="625" ht="15.75" customHeight="1">
      <c r="A625" s="57" t="s">
        <v>37</v>
      </c>
      <c r="B625" s="80" t="s">
        <v>2185</v>
      </c>
      <c r="C625" s="20" t="s">
        <v>2186</v>
      </c>
      <c r="D625" s="81" t="s">
        <v>18</v>
      </c>
      <c r="E625" s="22" t="s">
        <v>29</v>
      </c>
      <c r="F625" s="81" t="s">
        <v>234</v>
      </c>
      <c r="G625" s="81" t="str">
        <f t="shared" si="1"/>
        <v>Augusto</v>
      </c>
      <c r="H625" s="82" t="s">
        <v>214</v>
      </c>
      <c r="I625" s="82" t="s">
        <v>24</v>
      </c>
      <c r="J625" s="81" t="str">
        <f t="shared" si="4"/>
        <v>Não</v>
      </c>
      <c r="K625" s="83">
        <v>44956.0</v>
      </c>
      <c r="L625" s="22"/>
      <c r="M625" s="22" t="s">
        <v>50</v>
      </c>
      <c r="N625" s="84">
        <v>0.01</v>
      </c>
      <c r="O625" s="81" t="s">
        <v>24</v>
      </c>
      <c r="P625" s="85">
        <v>0.0</v>
      </c>
      <c r="Q625" s="127"/>
      <c r="R625" s="127"/>
      <c r="S625" s="127"/>
      <c r="T625" s="22" t="s">
        <v>215</v>
      </c>
      <c r="U625" s="86" t="s">
        <v>2187</v>
      </c>
      <c r="V625" s="9" t="s">
        <v>29</v>
      </c>
      <c r="W625" s="87" t="str">
        <f t="shared" si="3"/>
        <v>Ativo</v>
      </c>
      <c r="X625" s="22"/>
      <c r="Y625" s="88" t="s">
        <v>144</v>
      </c>
      <c r="Z625" s="90"/>
      <c r="AA625" s="90"/>
      <c r="AB625" s="90"/>
      <c r="AC625" s="90"/>
      <c r="AD625" s="90">
        <v>13533.31</v>
      </c>
      <c r="AE625" s="90">
        <v>176868.64</v>
      </c>
      <c r="AF625" s="90">
        <v>178713.53</v>
      </c>
      <c r="AG625" s="90">
        <v>179798.22</v>
      </c>
      <c r="AH625" s="90">
        <v>181860.56</v>
      </c>
      <c r="AI625" s="90">
        <v>183302.19</v>
      </c>
      <c r="AJ625" s="90">
        <v>184796.44</v>
      </c>
      <c r="AK625" s="90">
        <v>186334.77</v>
      </c>
      <c r="AL625" s="90">
        <v>187400.52</v>
      </c>
      <c r="AM625" s="90">
        <v>189010.76</v>
      </c>
      <c r="AN625" s="90">
        <v>190356.42</v>
      </c>
      <c r="AO625" s="90">
        <v>191855.37</v>
      </c>
      <c r="AP625" s="90">
        <v>191282.94</v>
      </c>
      <c r="AQ625" s="89">
        <v>192558.17</v>
      </c>
      <c r="AR625" s="89">
        <v>193588.35</v>
      </c>
    </row>
    <row r="626" ht="15.75" customHeight="1">
      <c r="A626" s="57" t="s">
        <v>37</v>
      </c>
      <c r="B626" s="226" t="s">
        <v>2188</v>
      </c>
      <c r="C626" s="20" t="s">
        <v>2189</v>
      </c>
      <c r="D626" s="81" t="s">
        <v>18</v>
      </c>
      <c r="E626" s="22" t="s">
        <v>29</v>
      </c>
      <c r="F626" s="81" t="s">
        <v>234</v>
      </c>
      <c r="G626" s="81" t="str">
        <f t="shared" si="1"/>
        <v>Augusto</v>
      </c>
      <c r="H626" s="82" t="s">
        <v>214</v>
      </c>
      <c r="I626" s="82" t="s">
        <v>24</v>
      </c>
      <c r="J626" s="81" t="str">
        <f t="shared" si="4"/>
        <v>Não</v>
      </c>
      <c r="K626" s="83">
        <v>45058.0</v>
      </c>
      <c r="L626" s="22"/>
      <c r="M626" s="22" t="s">
        <v>50</v>
      </c>
      <c r="N626" s="84">
        <v>0.012</v>
      </c>
      <c r="O626" s="81" t="s">
        <v>24</v>
      </c>
      <c r="P626" s="85">
        <v>0.0</v>
      </c>
      <c r="Q626" s="127"/>
      <c r="R626" s="127"/>
      <c r="S626" s="127"/>
      <c r="T626" s="22" t="s">
        <v>215</v>
      </c>
      <c r="U626" s="86" t="s">
        <v>2190</v>
      </c>
      <c r="V626" s="9" t="s">
        <v>29</v>
      </c>
      <c r="W626" s="87" t="str">
        <f t="shared" si="3"/>
        <v>Ativo</v>
      </c>
      <c r="X626" s="22"/>
      <c r="Y626" s="88" t="s">
        <v>220</v>
      </c>
      <c r="Z626" s="90"/>
      <c r="AA626" s="90"/>
      <c r="AB626" s="90"/>
      <c r="AC626" s="90"/>
      <c r="AD626" s="90"/>
      <c r="AE626" s="90"/>
      <c r="AF626" s="90"/>
      <c r="AG626" s="90">
        <v>0.0</v>
      </c>
      <c r="AH626" s="90">
        <v>6409.45</v>
      </c>
      <c r="AI626" s="90">
        <v>6480.83</v>
      </c>
      <c r="AJ626" s="90">
        <v>6541.24</v>
      </c>
      <c r="AK626" s="90">
        <v>6607.98</v>
      </c>
      <c r="AL626" s="90">
        <v>6628.61</v>
      </c>
      <c r="AM626" s="90">
        <v>6665.81</v>
      </c>
      <c r="AN626" s="90">
        <v>6712.71</v>
      </c>
      <c r="AO626" s="90">
        <v>6764.48</v>
      </c>
      <c r="AP626" s="90">
        <v>6759.52</v>
      </c>
      <c r="AQ626" s="89">
        <v>6808.05</v>
      </c>
      <c r="AR626" s="89">
        <v>6859.37</v>
      </c>
    </row>
    <row r="627" ht="15.75" customHeight="1">
      <c r="A627" s="57" t="s">
        <v>37</v>
      </c>
      <c r="B627" s="80" t="s">
        <v>2191</v>
      </c>
      <c r="C627" s="20" t="s">
        <v>2192</v>
      </c>
      <c r="D627" s="81" t="s">
        <v>67</v>
      </c>
      <c r="E627" s="22" t="s">
        <v>29</v>
      </c>
      <c r="F627" s="81" t="s">
        <v>289</v>
      </c>
      <c r="G627" s="81" t="str">
        <f t="shared" si="1"/>
        <v>Augusto</v>
      </c>
      <c r="H627" s="82" t="s">
        <v>282</v>
      </c>
      <c r="I627" s="82" t="s">
        <v>24</v>
      </c>
      <c r="J627" s="81" t="str">
        <f t="shared" si="4"/>
        <v>Não</v>
      </c>
      <c r="K627" s="83">
        <v>44959.0</v>
      </c>
      <c r="L627" s="101">
        <v>45021.0</v>
      </c>
      <c r="M627" s="22" t="s">
        <v>50</v>
      </c>
      <c r="N627" s="84">
        <v>0.012</v>
      </c>
      <c r="O627" s="81" t="s">
        <v>24</v>
      </c>
      <c r="P627" s="85">
        <v>0.0</v>
      </c>
      <c r="Q627" s="102"/>
      <c r="R627" s="102"/>
      <c r="S627" s="46"/>
      <c r="T627" s="22" t="s">
        <v>215</v>
      </c>
      <c r="U627" s="86" t="s">
        <v>2193</v>
      </c>
      <c r="V627" s="9" t="s">
        <v>29</v>
      </c>
      <c r="W627" s="87" t="str">
        <f t="shared" si="3"/>
        <v>Encerrado</v>
      </c>
      <c r="X627" s="22"/>
      <c r="Y627" s="88"/>
      <c r="Z627" s="90"/>
      <c r="AA627" s="90"/>
      <c r="AB627" s="90"/>
      <c r="AC627" s="90"/>
      <c r="AD627" s="90">
        <v>50156.35</v>
      </c>
      <c r="AE627" s="90">
        <v>90779.2</v>
      </c>
      <c r="AF627" s="90">
        <v>91750.46</v>
      </c>
      <c r="AG627" s="90">
        <v>0.0</v>
      </c>
      <c r="AH627" s="90">
        <v>0.0</v>
      </c>
      <c r="AI627" s="90">
        <v>0.0</v>
      </c>
      <c r="AJ627" s="90">
        <v>0.0</v>
      </c>
      <c r="AK627" s="90">
        <v>0.0</v>
      </c>
      <c r="AL627" s="90">
        <v>0.0</v>
      </c>
      <c r="AM627" s="90">
        <v>0.0</v>
      </c>
      <c r="AN627" s="90">
        <v>0.0</v>
      </c>
      <c r="AO627" s="90">
        <v>0.0</v>
      </c>
      <c r="AP627" s="90">
        <v>0.0</v>
      </c>
      <c r="AQ627" s="89">
        <v>0.0</v>
      </c>
      <c r="AR627" s="89">
        <v>0.0</v>
      </c>
    </row>
    <row r="628" ht="15.75" customHeight="1">
      <c r="A628" s="57" t="s">
        <v>37</v>
      </c>
      <c r="B628" s="80" t="s">
        <v>2194</v>
      </c>
      <c r="C628" s="20" t="s">
        <v>2195</v>
      </c>
      <c r="D628" s="81" t="s">
        <v>18</v>
      </c>
      <c r="E628" s="22" t="s">
        <v>19</v>
      </c>
      <c r="F628" s="81" t="s">
        <v>55</v>
      </c>
      <c r="G628" s="81" t="str">
        <f t="shared" si="1"/>
        <v>Augusto</v>
      </c>
      <c r="H628" s="82" t="s">
        <v>214</v>
      </c>
      <c r="I628" s="82" t="s">
        <v>24</v>
      </c>
      <c r="J628" s="81" t="str">
        <f t="shared" si="4"/>
        <v>Não</v>
      </c>
      <c r="K628" s="83">
        <v>44895.0</v>
      </c>
      <c r="L628" s="22"/>
      <c r="M628" s="22" t="s">
        <v>50</v>
      </c>
      <c r="N628" s="84">
        <v>0.01</v>
      </c>
      <c r="O628" s="81" t="s">
        <v>24</v>
      </c>
      <c r="P628" s="85">
        <v>0.0</v>
      </c>
      <c r="Q628" s="127"/>
      <c r="R628" s="127"/>
      <c r="S628" s="127"/>
      <c r="T628" s="22" t="s">
        <v>215</v>
      </c>
      <c r="U628" s="86" t="s">
        <v>2196</v>
      </c>
      <c r="V628" s="9" t="s">
        <v>19</v>
      </c>
      <c r="W628" s="87" t="str">
        <f t="shared" si="3"/>
        <v>Ativo</v>
      </c>
      <c r="X628" s="22"/>
      <c r="Y628" s="88" t="s">
        <v>220</v>
      </c>
      <c r="Z628" s="90"/>
      <c r="AA628" s="90"/>
      <c r="AB628" s="90"/>
      <c r="AC628" s="90">
        <v>101023.51</v>
      </c>
      <c r="AD628" s="90">
        <v>117061.16</v>
      </c>
      <c r="AE628" s="90">
        <v>118025.41</v>
      </c>
      <c r="AF628" s="90">
        <v>119332.76</v>
      </c>
      <c r="AG628" s="90">
        <v>120271.08</v>
      </c>
      <c r="AH628" s="90">
        <v>121542.65</v>
      </c>
      <c r="AI628" s="90">
        <v>122676.85</v>
      </c>
      <c r="AJ628" s="90">
        <v>123793.05</v>
      </c>
      <c r="AK628" s="90">
        <v>125031.02</v>
      </c>
      <c r="AL628" s="90">
        <v>126098.17</v>
      </c>
      <c r="AM628" s="90">
        <v>127288.0</v>
      </c>
      <c r="AN628" s="90">
        <v>138228.18</v>
      </c>
      <c r="AO628" s="90">
        <v>139092.64</v>
      </c>
      <c r="AP628" s="90">
        <v>149727.91</v>
      </c>
      <c r="AQ628" s="89">
        <v>150850.99</v>
      </c>
      <c r="AR628" s="89">
        <v>152100.88</v>
      </c>
    </row>
    <row r="629" ht="15.75" customHeight="1">
      <c r="A629" s="57" t="s">
        <v>37</v>
      </c>
      <c r="B629" s="181" t="s">
        <v>2197</v>
      </c>
      <c r="C629" s="182" t="s">
        <v>2198</v>
      </c>
      <c r="D629" s="81" t="s">
        <v>18</v>
      </c>
      <c r="E629" s="22" t="s">
        <v>19</v>
      </c>
      <c r="F629" s="81" t="s">
        <v>55</v>
      </c>
      <c r="G629" s="81" t="str">
        <f t="shared" si="1"/>
        <v>Augusto</v>
      </c>
      <c r="H629" s="82" t="s">
        <v>239</v>
      </c>
      <c r="I629" s="82" t="s">
        <v>253</v>
      </c>
      <c r="J629" s="81" t="str">
        <f t="shared" si="4"/>
        <v>Não</v>
      </c>
      <c r="K629" s="83">
        <v>45163.0</v>
      </c>
      <c r="L629" s="98"/>
      <c r="M629" s="22" t="s">
        <v>50</v>
      </c>
      <c r="N629" s="84">
        <v>0.012</v>
      </c>
      <c r="O629" s="81" t="s">
        <v>24</v>
      </c>
      <c r="P629" s="85">
        <v>0.0</v>
      </c>
      <c r="Q629" s="127"/>
      <c r="R629" s="127"/>
      <c r="S629" s="127"/>
      <c r="T629" s="22" t="s">
        <v>215</v>
      </c>
      <c r="U629" s="86" t="s">
        <v>2199</v>
      </c>
      <c r="V629" s="9" t="s">
        <v>19</v>
      </c>
      <c r="W629" s="87" t="str">
        <f t="shared" si="3"/>
        <v>Ativo</v>
      </c>
      <c r="X629" s="22"/>
      <c r="Y629" s="88" t="s">
        <v>220</v>
      </c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0.0</v>
      </c>
      <c r="AI629" s="90">
        <v>0.0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57" t="s">
        <v>37</v>
      </c>
      <c r="B630" s="80" t="s">
        <v>2200</v>
      </c>
      <c r="C630" s="20" t="s">
        <v>2201</v>
      </c>
      <c r="D630" s="81" t="s">
        <v>18</v>
      </c>
      <c r="E630" s="22" t="s">
        <v>29</v>
      </c>
      <c r="F630" s="81" t="s">
        <v>79</v>
      </c>
      <c r="G630" s="81" t="str">
        <f t="shared" si="1"/>
        <v>Augusto</v>
      </c>
      <c r="H630" s="82" t="s">
        <v>214</v>
      </c>
      <c r="I630" s="82" t="s">
        <v>24</v>
      </c>
      <c r="J630" s="81" t="str">
        <f t="shared" si="4"/>
        <v>Não</v>
      </c>
      <c r="K630" s="83">
        <v>44986.0</v>
      </c>
      <c r="L630" s="22"/>
      <c r="M630" s="22" t="s">
        <v>50</v>
      </c>
      <c r="N630" s="84">
        <v>0.012</v>
      </c>
      <c r="O630" s="81" t="s">
        <v>24</v>
      </c>
      <c r="P630" s="85">
        <v>0.0</v>
      </c>
      <c r="Q630" s="127"/>
      <c r="R630" s="127"/>
      <c r="S630" s="127"/>
      <c r="T630" s="22" t="s">
        <v>215</v>
      </c>
      <c r="U630" s="86" t="s">
        <v>2202</v>
      </c>
      <c r="V630" s="9" t="s">
        <v>19</v>
      </c>
      <c r="W630" s="87" t="str">
        <f t="shared" si="3"/>
        <v>Ativo</v>
      </c>
      <c r="X630" s="22"/>
      <c r="Y630" s="88" t="s">
        <v>220</v>
      </c>
      <c r="Z630" s="90"/>
      <c r="AA630" s="90"/>
      <c r="AB630" s="90"/>
      <c r="AC630" s="90"/>
      <c r="AD630" s="90"/>
      <c r="AE630" s="90">
        <v>0.0</v>
      </c>
      <c r="AF630" s="90">
        <v>141660.3</v>
      </c>
      <c r="AG630" s="90">
        <v>149651.12</v>
      </c>
      <c r="AH630" s="90">
        <v>151242.98</v>
      </c>
      <c r="AI630" s="90">
        <v>152615.25</v>
      </c>
      <c r="AJ630" s="90">
        <v>154003.32</v>
      </c>
      <c r="AK630" s="90">
        <v>155535.53</v>
      </c>
      <c r="AL630" s="90">
        <v>156942.1</v>
      </c>
      <c r="AM630" s="90">
        <v>158432.58</v>
      </c>
      <c r="AN630" s="90">
        <v>159543.84</v>
      </c>
      <c r="AO630" s="90">
        <v>160836.33</v>
      </c>
      <c r="AP630" s="90">
        <v>162179.09</v>
      </c>
      <c r="AQ630" s="89">
        <v>163215.8</v>
      </c>
      <c r="AR630" s="89">
        <v>164501.49</v>
      </c>
    </row>
    <row r="631" ht="15.75" customHeight="1">
      <c r="A631" s="57" t="s">
        <v>37</v>
      </c>
      <c r="B631" s="80" t="s">
        <v>30</v>
      </c>
      <c r="C631" s="20" t="s">
        <v>2203</v>
      </c>
      <c r="D631" s="81" t="s">
        <v>67</v>
      </c>
      <c r="E631" s="22" t="s">
        <v>29</v>
      </c>
      <c r="F631" s="81" t="s">
        <v>30</v>
      </c>
      <c r="G631" s="81" t="str">
        <f t="shared" si="1"/>
        <v>Augusto</v>
      </c>
      <c r="H631" s="82" t="s">
        <v>214</v>
      </c>
      <c r="I631" s="82" t="s">
        <v>24</v>
      </c>
      <c r="J631" s="81" t="str">
        <f t="shared" si="4"/>
        <v>Não</v>
      </c>
      <c r="K631" s="98">
        <v>45140.0</v>
      </c>
      <c r="L631" s="22"/>
      <c r="M631" s="81" t="s">
        <v>77</v>
      </c>
      <c r="N631" s="84">
        <v>0.007</v>
      </c>
      <c r="O631" s="81" t="s">
        <v>24</v>
      </c>
      <c r="P631" s="85">
        <v>0.0</v>
      </c>
      <c r="Q631" s="102"/>
      <c r="R631" s="102"/>
      <c r="S631" s="102"/>
      <c r="T631" s="22" t="s">
        <v>215</v>
      </c>
      <c r="U631" s="86" t="s">
        <v>2204</v>
      </c>
      <c r="V631" s="245" t="s">
        <v>29</v>
      </c>
      <c r="W631" s="87" t="str">
        <f t="shared" si="3"/>
        <v>Ativo</v>
      </c>
      <c r="X631" s="22"/>
      <c r="Y631" s="88" t="s">
        <v>220</v>
      </c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>
        <v>157315.27</v>
      </c>
      <c r="AL631" s="90">
        <v>151570.12</v>
      </c>
      <c r="AM631" s="90">
        <v>151948.12</v>
      </c>
      <c r="AN631" s="90">
        <v>195432.93</v>
      </c>
      <c r="AO631" s="90">
        <v>198872.24</v>
      </c>
      <c r="AP631" s="90">
        <v>261540.82</v>
      </c>
      <c r="AQ631" s="89">
        <v>264194.52</v>
      </c>
      <c r="AR631" s="89">
        <v>267336.43</v>
      </c>
    </row>
    <row r="632" ht="15.75" customHeight="1">
      <c r="A632" s="57" t="s">
        <v>37</v>
      </c>
      <c r="B632" s="230" t="s">
        <v>2205</v>
      </c>
      <c r="C632" s="20" t="s">
        <v>2206</v>
      </c>
      <c r="D632" s="81" t="s">
        <v>67</v>
      </c>
      <c r="E632" s="22" t="s">
        <v>29</v>
      </c>
      <c r="F632" s="81" t="s">
        <v>301</v>
      </c>
      <c r="G632" s="81" t="str">
        <f t="shared" si="1"/>
        <v>Breno</v>
      </c>
      <c r="H632" s="82" t="s">
        <v>214</v>
      </c>
      <c r="I632" s="82" t="s">
        <v>24</v>
      </c>
      <c r="J632" s="81" t="str">
        <f t="shared" si="4"/>
        <v>Não</v>
      </c>
      <c r="K632" s="83">
        <v>45042.0</v>
      </c>
      <c r="L632" s="246"/>
      <c r="M632" s="81" t="s">
        <v>46</v>
      </c>
      <c r="N632" s="84">
        <v>0.02</v>
      </c>
      <c r="O632" s="81" t="s">
        <v>86</v>
      </c>
      <c r="P632" s="85">
        <v>0.2</v>
      </c>
      <c r="Q632" s="46"/>
      <c r="R632" s="46"/>
      <c r="S632" s="46"/>
      <c r="T632" s="22" t="s">
        <v>215</v>
      </c>
      <c r="U632" s="86" t="s">
        <v>2207</v>
      </c>
      <c r="V632" s="9" t="s">
        <v>29</v>
      </c>
      <c r="W632" s="87" t="str">
        <f t="shared" si="3"/>
        <v>Ativo</v>
      </c>
      <c r="X632" s="22"/>
      <c r="Y632" s="88" t="s">
        <v>144</v>
      </c>
      <c r="Z632" s="90"/>
      <c r="AA632" s="90"/>
      <c r="AB632" s="90"/>
      <c r="AC632" s="90"/>
      <c r="AD632" s="90"/>
      <c r="AE632" s="90"/>
      <c r="AF632" s="90">
        <v>0.0</v>
      </c>
      <c r="AG632" s="90">
        <v>616485.77</v>
      </c>
      <c r="AH632" s="90">
        <v>628636.38</v>
      </c>
      <c r="AI632" s="90">
        <v>645478.28</v>
      </c>
      <c r="AJ632" s="90">
        <v>661276.45</v>
      </c>
      <c r="AK632" s="90">
        <v>648264.32</v>
      </c>
      <c r="AL632" s="90">
        <v>648027.67</v>
      </c>
      <c r="AM632" s="90">
        <v>638633.82</v>
      </c>
      <c r="AN632" s="90">
        <v>660375.26</v>
      </c>
      <c r="AO632" s="90">
        <v>679276.41</v>
      </c>
      <c r="AP632" s="90">
        <v>657821.24</v>
      </c>
      <c r="AQ632" s="89">
        <v>663047.43</v>
      </c>
      <c r="AR632" s="89">
        <v>668407.4</v>
      </c>
    </row>
    <row r="633" ht="15.75" customHeight="1">
      <c r="A633" s="57" t="s">
        <v>37</v>
      </c>
      <c r="B633" s="80" t="s">
        <v>2208</v>
      </c>
      <c r="C633" s="20" t="s">
        <v>2209</v>
      </c>
      <c r="D633" s="81" t="s">
        <v>67</v>
      </c>
      <c r="E633" s="22" t="s">
        <v>29</v>
      </c>
      <c r="F633" s="81" t="s">
        <v>301</v>
      </c>
      <c r="G633" s="81" t="str">
        <f t="shared" si="1"/>
        <v>Augusto</v>
      </c>
      <c r="H633" s="82" t="s">
        <v>282</v>
      </c>
      <c r="I633" s="82" t="s">
        <v>24</v>
      </c>
      <c r="J633" s="81" t="str">
        <f t="shared" si="4"/>
        <v>Não</v>
      </c>
      <c r="K633" s="83">
        <v>44874.0</v>
      </c>
      <c r="L633" s="22"/>
      <c r="M633" s="22" t="s">
        <v>278</v>
      </c>
      <c r="N633" s="84">
        <v>0.008</v>
      </c>
      <c r="O633" s="81" t="s">
        <v>24</v>
      </c>
      <c r="P633" s="85">
        <v>0.0</v>
      </c>
      <c r="Q633" s="102"/>
      <c r="R633" s="102"/>
      <c r="S633" s="46" t="s">
        <v>2210</v>
      </c>
      <c r="T633" s="22" t="s">
        <v>215</v>
      </c>
      <c r="U633" s="86" t="s">
        <v>2211</v>
      </c>
      <c r="V633" s="9" t="s">
        <v>29</v>
      </c>
      <c r="W633" s="87" t="str">
        <f t="shared" si="3"/>
        <v>Encerrado</v>
      </c>
      <c r="X633" s="22"/>
      <c r="Y633" s="88"/>
      <c r="Z633" s="90"/>
      <c r="AA633" s="90"/>
      <c r="AB633" s="90"/>
      <c r="AC633" s="90">
        <v>673366.33</v>
      </c>
      <c r="AD633" s="90">
        <v>663854.43</v>
      </c>
      <c r="AE633" s="90">
        <v>648209.98</v>
      </c>
      <c r="AF633" s="90">
        <v>639901.8</v>
      </c>
      <c r="AG633" s="90">
        <v>640706.5</v>
      </c>
      <c r="AH633" s="90">
        <v>667808.17</v>
      </c>
      <c r="AI633" s="90">
        <v>0.0</v>
      </c>
      <c r="AJ633" s="90">
        <v>0.0</v>
      </c>
      <c r="AK633" s="90">
        <v>0.0</v>
      </c>
      <c r="AL633" s="90">
        <v>0.0</v>
      </c>
      <c r="AM633" s="90">
        <v>0.0</v>
      </c>
      <c r="AN633" s="90">
        <v>0.0</v>
      </c>
      <c r="AO633" s="90">
        <v>0.0</v>
      </c>
      <c r="AP633" s="90">
        <v>0.0</v>
      </c>
      <c r="AQ633" s="89">
        <v>0.0</v>
      </c>
      <c r="AR633" s="89">
        <v>0.0</v>
      </c>
    </row>
    <row r="634" ht="15.75" customHeight="1">
      <c r="A634" s="57" t="s">
        <v>37</v>
      </c>
      <c r="B634" s="230" t="s">
        <v>2212</v>
      </c>
      <c r="C634" s="20" t="s">
        <v>2213</v>
      </c>
      <c r="D634" s="81" t="s">
        <v>18</v>
      </c>
      <c r="E634" s="22" t="s">
        <v>29</v>
      </c>
      <c r="F634" s="81" t="s">
        <v>234</v>
      </c>
      <c r="G634" s="81" t="str">
        <f t="shared" si="1"/>
        <v>Augusto</v>
      </c>
      <c r="H634" s="87" t="s">
        <v>239</v>
      </c>
      <c r="I634" s="87" t="s">
        <v>24</v>
      </c>
      <c r="J634" s="81" t="str">
        <f t="shared" si="4"/>
        <v>Não</v>
      </c>
      <c r="K634" s="83">
        <v>44879.0</v>
      </c>
      <c r="L634" s="246"/>
      <c r="M634" s="81" t="s">
        <v>77</v>
      </c>
      <c r="N634" s="84">
        <v>0.0</v>
      </c>
      <c r="O634" s="81" t="s">
        <v>24</v>
      </c>
      <c r="P634" s="85">
        <v>0.0</v>
      </c>
      <c r="Q634" s="46"/>
      <c r="R634" s="46"/>
      <c r="S634" s="96" t="s">
        <v>2214</v>
      </c>
      <c r="T634" s="22" t="s">
        <v>215</v>
      </c>
      <c r="U634" s="86" t="s">
        <v>2215</v>
      </c>
      <c r="V634" s="9" t="s">
        <v>29</v>
      </c>
      <c r="W634" s="87" t="str">
        <f t="shared" si="3"/>
        <v>Ativo</v>
      </c>
      <c r="X634" s="22"/>
      <c r="Y634" s="88" t="s">
        <v>220</v>
      </c>
      <c r="Z634" s="90"/>
      <c r="AA634" s="90"/>
      <c r="AB634" s="90"/>
      <c r="AC634" s="90">
        <v>119680.47</v>
      </c>
      <c r="AD634" s="90">
        <v>102763.73</v>
      </c>
      <c r="AE634" s="90">
        <v>97885.87</v>
      </c>
      <c r="AF634" s="90">
        <v>98175.52</v>
      </c>
      <c r="AG634" s="90">
        <v>102305.34</v>
      </c>
      <c r="AH634" s="90">
        <v>87335.75</v>
      </c>
      <c r="AI634" s="90">
        <v>83184.68</v>
      </c>
      <c r="AJ634" s="90">
        <v>85646.08</v>
      </c>
      <c r="AK634" s="90">
        <v>85868.25</v>
      </c>
      <c r="AL634" s="90">
        <v>8182.97</v>
      </c>
      <c r="AM634" s="90">
        <v>8255.62</v>
      </c>
      <c r="AN634" s="90">
        <v>37.12</v>
      </c>
      <c r="AO634" s="90">
        <v>2750.49</v>
      </c>
      <c r="AP634" s="90">
        <v>18.32</v>
      </c>
      <c r="AQ634" s="89">
        <v>3294.62</v>
      </c>
      <c r="AR634" s="89">
        <v>3322.39</v>
      </c>
    </row>
    <row r="635" ht="15.75" customHeight="1">
      <c r="A635" s="57" t="s">
        <v>37</v>
      </c>
      <c r="B635" s="37" t="s">
        <v>2216</v>
      </c>
      <c r="C635" s="26" t="s">
        <v>2217</v>
      </c>
      <c r="D635" s="81" t="s">
        <v>67</v>
      </c>
      <c r="E635" s="22" t="s">
        <v>29</v>
      </c>
      <c r="F635" s="81" t="s">
        <v>30</v>
      </c>
      <c r="G635" s="81" t="str">
        <f t="shared" si="1"/>
        <v>Augusto</v>
      </c>
      <c r="H635" s="82" t="s">
        <v>214</v>
      </c>
      <c r="I635" s="82" t="s">
        <v>24</v>
      </c>
      <c r="J635" s="81" t="str">
        <f t="shared" si="4"/>
        <v>Não</v>
      </c>
      <c r="K635" s="83">
        <v>45230.0</v>
      </c>
      <c r="L635" s="246"/>
      <c r="M635" s="81" t="s">
        <v>85</v>
      </c>
      <c r="N635" s="84">
        <v>0.012</v>
      </c>
      <c r="O635" s="81" t="s">
        <v>86</v>
      </c>
      <c r="P635" s="85">
        <v>0.1</v>
      </c>
      <c r="Q635" s="46"/>
      <c r="R635" s="46"/>
      <c r="S635" s="46"/>
      <c r="T635" s="22" t="s">
        <v>215</v>
      </c>
      <c r="U635" s="86" t="s">
        <v>2218</v>
      </c>
      <c r="V635" s="9" t="s">
        <v>29</v>
      </c>
      <c r="W635" s="87" t="str">
        <f t="shared" si="3"/>
        <v>Ativo</v>
      </c>
      <c r="X635" s="22"/>
      <c r="Y635" s="88" t="s">
        <v>220</v>
      </c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>
        <v>0.0</v>
      </c>
      <c r="AN635" s="90">
        <v>17527.81</v>
      </c>
      <c r="AO635" s="90">
        <v>67908.85</v>
      </c>
      <c r="AP635" s="90">
        <v>67865.26</v>
      </c>
      <c r="AQ635" s="89">
        <v>68473.85</v>
      </c>
      <c r="AR635" s="89">
        <v>67105.66</v>
      </c>
    </row>
    <row r="636" ht="15.75" customHeight="1">
      <c r="A636" s="57" t="s">
        <v>37</v>
      </c>
      <c r="B636" s="131" t="s">
        <v>2219</v>
      </c>
      <c r="C636" s="247" t="s">
        <v>2220</v>
      </c>
      <c r="D636" s="81" t="s">
        <v>18</v>
      </c>
      <c r="E636" s="22" t="s">
        <v>29</v>
      </c>
      <c r="F636" s="81" t="s">
        <v>92</v>
      </c>
      <c r="G636" s="81" t="str">
        <f t="shared" si="1"/>
        <v>Breno</v>
      </c>
      <c r="H636" s="82" t="s">
        <v>214</v>
      </c>
      <c r="I636" s="82" t="s">
        <v>24</v>
      </c>
      <c r="J636" s="81" t="str">
        <f t="shared" si="4"/>
        <v>Não</v>
      </c>
      <c r="K636" s="83">
        <v>44973.0</v>
      </c>
      <c r="L636" s="81"/>
      <c r="M636" s="22" t="s">
        <v>59</v>
      </c>
      <c r="N636" s="84">
        <v>0.025</v>
      </c>
      <c r="O636" s="81" t="s">
        <v>142</v>
      </c>
      <c r="P636" s="85">
        <v>0.2</v>
      </c>
      <c r="Q636" s="46"/>
      <c r="R636" s="46"/>
      <c r="S636" s="46"/>
      <c r="T636" s="22" t="s">
        <v>215</v>
      </c>
      <c r="U636" s="92" t="s">
        <v>2221</v>
      </c>
      <c r="V636" s="9" t="s">
        <v>29</v>
      </c>
      <c r="W636" s="87" t="str">
        <f t="shared" si="3"/>
        <v>Ativo</v>
      </c>
      <c r="X636" s="22"/>
      <c r="Y636" s="88" t="s">
        <v>220</v>
      </c>
      <c r="Z636" s="90"/>
      <c r="AA636" s="90"/>
      <c r="AB636" s="90"/>
      <c r="AC636" s="90"/>
      <c r="AD636" s="90">
        <v>0.0</v>
      </c>
      <c r="AE636" s="90">
        <v>0.0</v>
      </c>
      <c r="AF636" s="90">
        <v>452250.65</v>
      </c>
      <c r="AG636" s="90">
        <v>448793.99</v>
      </c>
      <c r="AH636" s="90">
        <v>468483.92</v>
      </c>
      <c r="AI636" s="90">
        <v>507653.15</v>
      </c>
      <c r="AJ636" s="90">
        <v>534109.97</v>
      </c>
      <c r="AK636" s="90">
        <v>510876.26</v>
      </c>
      <c r="AL636" s="90">
        <v>509020.56</v>
      </c>
      <c r="AM636" s="90">
        <v>455605.43</v>
      </c>
      <c r="AN636" s="90">
        <v>489699.46</v>
      </c>
      <c r="AO636" s="90">
        <v>513079.42</v>
      </c>
      <c r="AP636" s="90">
        <v>477677.57</v>
      </c>
      <c r="AQ636" s="89">
        <v>484364.28</v>
      </c>
      <c r="AR636" s="89">
        <v>493164.06</v>
      </c>
    </row>
    <row r="637" ht="15.75" customHeight="1">
      <c r="A637" s="57" t="s">
        <v>37</v>
      </c>
      <c r="B637" s="230" t="s">
        <v>2222</v>
      </c>
      <c r="C637" s="247" t="s">
        <v>2223</v>
      </c>
      <c r="D637" s="81" t="s">
        <v>18</v>
      </c>
      <c r="E637" s="22" t="s">
        <v>19</v>
      </c>
      <c r="F637" s="81" t="s">
        <v>55</v>
      </c>
      <c r="G637" s="81" t="str">
        <f t="shared" si="1"/>
        <v>Augusto</v>
      </c>
      <c r="H637" s="82" t="s">
        <v>214</v>
      </c>
      <c r="I637" s="82" t="s">
        <v>24</v>
      </c>
      <c r="J637" s="81" t="str">
        <f t="shared" si="4"/>
        <v>Não</v>
      </c>
      <c r="K637" s="83">
        <v>44999.0</v>
      </c>
      <c r="L637" s="81"/>
      <c r="M637" s="22" t="s">
        <v>50</v>
      </c>
      <c r="N637" s="84">
        <v>0.01</v>
      </c>
      <c r="O637" s="81" t="s">
        <v>24</v>
      </c>
      <c r="P637" s="85">
        <v>0.0</v>
      </c>
      <c r="Q637" s="46"/>
      <c r="R637" s="46"/>
      <c r="S637" s="46"/>
      <c r="T637" s="22" t="s">
        <v>215</v>
      </c>
      <c r="U637" s="86" t="s">
        <v>2224</v>
      </c>
      <c r="V637" s="9" t="s">
        <v>243</v>
      </c>
      <c r="W637" s="87" t="str">
        <f t="shared" si="3"/>
        <v>Ativo</v>
      </c>
      <c r="X637" s="22"/>
      <c r="Y637" s="88" t="s">
        <v>220</v>
      </c>
      <c r="Z637" s="90"/>
      <c r="AA637" s="90"/>
      <c r="AB637" s="90"/>
      <c r="AC637" s="90"/>
      <c r="AD637" s="90">
        <v>0.0</v>
      </c>
      <c r="AE637" s="90">
        <v>0.0</v>
      </c>
      <c r="AF637" s="90">
        <v>62447.48</v>
      </c>
      <c r="AG637" s="90">
        <v>62942.91</v>
      </c>
      <c r="AH637" s="90">
        <v>63991.85</v>
      </c>
      <c r="AI637" s="90">
        <v>64634.52</v>
      </c>
      <c r="AJ637" s="90">
        <v>80567.8</v>
      </c>
      <c r="AK637" s="90">
        <v>105473.89</v>
      </c>
      <c r="AL637" s="90">
        <v>110320.0</v>
      </c>
      <c r="AM637" s="90">
        <v>111815.67</v>
      </c>
      <c r="AN637" s="90">
        <v>77587.7</v>
      </c>
      <c r="AO637" s="90">
        <v>116259.59</v>
      </c>
      <c r="AP637" s="90">
        <v>118070.07</v>
      </c>
      <c r="AQ637" s="89">
        <v>107765.73</v>
      </c>
      <c r="AR637" s="89">
        <v>103594.28</v>
      </c>
    </row>
    <row r="638" ht="15.75" customHeight="1">
      <c r="A638" s="57" t="s">
        <v>37</v>
      </c>
      <c r="B638" s="230" t="s">
        <v>2225</v>
      </c>
      <c r="C638" s="247" t="s">
        <v>2226</v>
      </c>
      <c r="D638" s="81" t="s">
        <v>67</v>
      </c>
      <c r="E638" s="22" t="s">
        <v>29</v>
      </c>
      <c r="F638" s="81" t="s">
        <v>1541</v>
      </c>
      <c r="G638" s="81" t="str">
        <f t="shared" si="1"/>
        <v>Augusto</v>
      </c>
      <c r="H638" s="82" t="s">
        <v>214</v>
      </c>
      <c r="I638" s="82" t="s">
        <v>24</v>
      </c>
      <c r="J638" s="81" t="str">
        <f t="shared" si="4"/>
        <v>Não</v>
      </c>
      <c r="K638" s="83">
        <v>44973.0</v>
      </c>
      <c r="L638" s="81"/>
      <c r="M638" s="22" t="s">
        <v>278</v>
      </c>
      <c r="N638" s="40">
        <v>0.008</v>
      </c>
      <c r="O638" s="22" t="s">
        <v>279</v>
      </c>
      <c r="P638" s="42">
        <v>0.1</v>
      </c>
      <c r="Q638" s="46"/>
      <c r="R638" s="46"/>
      <c r="S638" s="46"/>
      <c r="T638" s="22" t="s">
        <v>215</v>
      </c>
      <c r="U638" s="86" t="s">
        <v>2227</v>
      </c>
      <c r="V638" s="9" t="s">
        <v>29</v>
      </c>
      <c r="W638" s="87" t="str">
        <f t="shared" si="3"/>
        <v>Ativo</v>
      </c>
      <c r="X638" s="22"/>
      <c r="Y638" s="88" t="s">
        <v>144</v>
      </c>
      <c r="Z638" s="90"/>
      <c r="AA638" s="90"/>
      <c r="AB638" s="90"/>
      <c r="AC638" s="90"/>
      <c r="AD638" s="90">
        <v>0.0</v>
      </c>
      <c r="AE638" s="90">
        <v>0.0</v>
      </c>
      <c r="AF638" s="90">
        <v>0.0</v>
      </c>
      <c r="AG638" s="90">
        <v>289978.59</v>
      </c>
      <c r="AH638" s="90">
        <v>306493.43</v>
      </c>
      <c r="AI638" s="90">
        <v>328944.06</v>
      </c>
      <c r="AJ638" s="90">
        <v>341722.93</v>
      </c>
      <c r="AK638" s="90">
        <v>348232.2</v>
      </c>
      <c r="AL638" s="90">
        <v>353899.78</v>
      </c>
      <c r="AM638" s="90">
        <v>350742.28</v>
      </c>
      <c r="AN638" s="90">
        <v>357997.75</v>
      </c>
      <c r="AO638" s="90">
        <v>366779.82</v>
      </c>
      <c r="AP638" s="90">
        <v>366822.72</v>
      </c>
      <c r="AQ638" s="89">
        <v>374204.45</v>
      </c>
      <c r="AR638" s="89">
        <v>377147.44</v>
      </c>
    </row>
    <row r="639" ht="15.75" customHeight="1">
      <c r="A639" s="57" t="s">
        <v>37</v>
      </c>
      <c r="B639" s="80" t="s">
        <v>2228</v>
      </c>
      <c r="C639" s="20" t="s">
        <v>2229</v>
      </c>
      <c r="D639" s="81" t="s">
        <v>18</v>
      </c>
      <c r="E639" s="22" t="s">
        <v>62</v>
      </c>
      <c r="F639" s="81" t="s">
        <v>63</v>
      </c>
      <c r="G639" s="81" t="str">
        <f t="shared" si="1"/>
        <v>Augusto</v>
      </c>
      <c r="H639" s="82" t="s">
        <v>214</v>
      </c>
      <c r="I639" s="82" t="s">
        <v>24</v>
      </c>
      <c r="J639" s="81" t="str">
        <f t="shared" si="4"/>
        <v>Não</v>
      </c>
      <c r="K639" s="83">
        <v>45096.0</v>
      </c>
      <c r="L639" s="83"/>
      <c r="M639" s="22" t="s">
        <v>50</v>
      </c>
      <c r="N639" s="40">
        <v>0.012</v>
      </c>
      <c r="O639" s="81" t="s">
        <v>24</v>
      </c>
      <c r="P639" s="85">
        <v>0.0</v>
      </c>
      <c r="Q639" s="46"/>
      <c r="R639" s="46"/>
      <c r="S639" s="46"/>
      <c r="T639" s="22" t="s">
        <v>215</v>
      </c>
      <c r="U639" s="86" t="s">
        <v>2230</v>
      </c>
      <c r="V639" s="9" t="s">
        <v>269</v>
      </c>
      <c r="W639" s="87" t="str">
        <f t="shared" si="3"/>
        <v>Ativo</v>
      </c>
      <c r="X639" s="22"/>
      <c r="Y639" s="88" t="s">
        <v>220</v>
      </c>
      <c r="Z639" s="90"/>
      <c r="AA639" s="90"/>
      <c r="AB639" s="90"/>
      <c r="AC639" s="90"/>
      <c r="AD639" s="90"/>
      <c r="AE639" s="90"/>
      <c r="AF639" s="90"/>
      <c r="AG639" s="90">
        <v>0.0</v>
      </c>
      <c r="AH639" s="90">
        <v>98581.04</v>
      </c>
      <c r="AI639" s="90">
        <v>111588.77</v>
      </c>
      <c r="AJ639" s="90">
        <v>112674.22</v>
      </c>
      <c r="AK639" s="90">
        <v>113054.22</v>
      </c>
      <c r="AL639" s="90">
        <v>113905.94</v>
      </c>
      <c r="AM639" s="90">
        <v>114841.84</v>
      </c>
      <c r="AN639" s="90">
        <v>115658.22</v>
      </c>
      <c r="AO639" s="90">
        <v>116571.81</v>
      </c>
      <c r="AP639" s="90">
        <v>117482.91</v>
      </c>
      <c r="AQ639" s="89">
        <v>116711.03</v>
      </c>
      <c r="AR639" s="89">
        <v>115044.75</v>
      </c>
    </row>
    <row r="640" ht="15.75" customHeight="1">
      <c r="A640" s="57" t="s">
        <v>37</v>
      </c>
      <c r="B640" s="80" t="s">
        <v>2231</v>
      </c>
      <c r="C640" s="20" t="s">
        <v>2232</v>
      </c>
      <c r="D640" s="81" t="s">
        <v>18</v>
      </c>
      <c r="E640" s="22" t="s">
        <v>19</v>
      </c>
      <c r="F640" s="81" t="s">
        <v>20</v>
      </c>
      <c r="G640" s="81" t="str">
        <f t="shared" si="1"/>
        <v>Breno</v>
      </c>
      <c r="H640" s="82" t="s">
        <v>214</v>
      </c>
      <c r="I640" s="82" t="s">
        <v>24</v>
      </c>
      <c r="J640" s="81" t="str">
        <f t="shared" si="4"/>
        <v>Não</v>
      </c>
      <c r="K640" s="83">
        <v>44979.0</v>
      </c>
      <c r="L640" s="22"/>
      <c r="M640" s="22" t="s">
        <v>50</v>
      </c>
      <c r="N640" s="84">
        <v>0.012</v>
      </c>
      <c r="O640" s="81" t="s">
        <v>24</v>
      </c>
      <c r="P640" s="85">
        <v>0.0</v>
      </c>
      <c r="Q640" s="127"/>
      <c r="R640" s="127"/>
      <c r="S640" s="127"/>
      <c r="T640" s="22" t="s">
        <v>215</v>
      </c>
      <c r="U640" s="86" t="s">
        <v>2233</v>
      </c>
      <c r="V640" s="9" t="s">
        <v>19</v>
      </c>
      <c r="W640" s="87" t="str">
        <f t="shared" si="3"/>
        <v>Ativo</v>
      </c>
      <c r="X640" s="22"/>
      <c r="Y640" s="88" t="s">
        <v>220</v>
      </c>
      <c r="Z640" s="90"/>
      <c r="AA640" s="90"/>
      <c r="AB640" s="90"/>
      <c r="AC640" s="90"/>
      <c r="AD640" s="90"/>
      <c r="AE640" s="90">
        <v>473873.6</v>
      </c>
      <c r="AF640" s="90">
        <v>481691.48</v>
      </c>
      <c r="AG640" s="90">
        <v>485613.74</v>
      </c>
      <c r="AH640" s="90">
        <v>493663.84</v>
      </c>
      <c r="AI640" s="90">
        <v>500079.13</v>
      </c>
      <c r="AJ640" s="90">
        <v>503634.65</v>
      </c>
      <c r="AK640" s="90">
        <v>506892.03</v>
      </c>
      <c r="AL640" s="90">
        <v>505887.98</v>
      </c>
      <c r="AM640" s="90">
        <v>509208.33</v>
      </c>
      <c r="AN640" s="90">
        <v>511261.68</v>
      </c>
      <c r="AO640" s="90">
        <v>517830.29</v>
      </c>
      <c r="AP640" s="90">
        <v>520086.43</v>
      </c>
      <c r="AQ640" s="89">
        <v>523896.73</v>
      </c>
      <c r="AR640" s="89">
        <v>525434.07</v>
      </c>
    </row>
    <row r="641" ht="15.75" customHeight="1">
      <c r="A641" s="57" t="s">
        <v>37</v>
      </c>
      <c r="B641" s="80" t="s">
        <v>2234</v>
      </c>
      <c r="C641" s="20" t="s">
        <v>2235</v>
      </c>
      <c r="D641" s="81" t="s">
        <v>67</v>
      </c>
      <c r="E641" s="22" t="s">
        <v>29</v>
      </c>
      <c r="F641" s="81" t="s">
        <v>471</v>
      </c>
      <c r="G641" s="81" t="str">
        <f t="shared" si="1"/>
        <v>Bruno</v>
      </c>
      <c r="H641" s="82" t="s">
        <v>214</v>
      </c>
      <c r="I641" s="82" t="s">
        <v>24</v>
      </c>
      <c r="J641" s="81" t="str">
        <f t="shared" si="4"/>
        <v>Não</v>
      </c>
      <c r="K641" s="83">
        <v>45168.0</v>
      </c>
      <c r="L641" s="83"/>
      <c r="M641" s="22" t="s">
        <v>158</v>
      </c>
      <c r="N641" s="40">
        <v>0.005</v>
      </c>
      <c r="O641" s="22" t="s">
        <v>24</v>
      </c>
      <c r="P641" s="42">
        <v>0.0</v>
      </c>
      <c r="Q641" s="46"/>
      <c r="R641" s="46"/>
      <c r="S641" s="46"/>
      <c r="T641" s="22" t="s">
        <v>215</v>
      </c>
      <c r="U641" s="86" t="s">
        <v>2236</v>
      </c>
      <c r="V641" s="9" t="s">
        <v>29</v>
      </c>
      <c r="W641" s="87" t="str">
        <f t="shared" si="3"/>
        <v>Ativo</v>
      </c>
      <c r="X641" s="22"/>
      <c r="Y641" s="88" t="s">
        <v>220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>
        <v>1967966.43</v>
      </c>
      <c r="AL641" s="90">
        <v>1988281.0</v>
      </c>
      <c r="AM641" s="90">
        <v>3881924.48</v>
      </c>
      <c r="AN641" s="90">
        <v>3904486.3</v>
      </c>
      <c r="AO641" s="90">
        <v>3938265.36</v>
      </c>
      <c r="AP641" s="90">
        <v>3974332.28</v>
      </c>
      <c r="AQ641" s="89">
        <v>4004896.65</v>
      </c>
      <c r="AR641" s="89">
        <v>4039125.48</v>
      </c>
    </row>
    <row r="642" ht="15.75" customHeight="1">
      <c r="A642" s="57" t="s">
        <v>37</v>
      </c>
      <c r="B642" s="230" t="s">
        <v>2237</v>
      </c>
      <c r="C642" s="247" t="s">
        <v>2238</v>
      </c>
      <c r="D642" s="81" t="s">
        <v>18</v>
      </c>
      <c r="E642" s="22" t="s">
        <v>29</v>
      </c>
      <c r="F642" s="81" t="s">
        <v>234</v>
      </c>
      <c r="G642" s="81" t="str">
        <f t="shared" si="1"/>
        <v>Augusto</v>
      </c>
      <c r="H642" s="82" t="s">
        <v>239</v>
      </c>
      <c r="I642" s="82" t="s">
        <v>272</v>
      </c>
      <c r="J642" s="81" t="str">
        <f t="shared" si="4"/>
        <v>Não</v>
      </c>
      <c r="K642" s="83">
        <v>45163.0</v>
      </c>
      <c r="L642" s="83"/>
      <c r="M642" s="22" t="s">
        <v>454</v>
      </c>
      <c r="N642" s="40">
        <v>0.005</v>
      </c>
      <c r="O642" s="22" t="s">
        <v>24</v>
      </c>
      <c r="P642" s="42">
        <v>0.0</v>
      </c>
      <c r="Q642" s="46"/>
      <c r="R642" s="46"/>
      <c r="S642" s="173" t="s">
        <v>2239</v>
      </c>
      <c r="T642" s="22" t="s">
        <v>296</v>
      </c>
      <c r="U642" s="86" t="s">
        <v>2240</v>
      </c>
      <c r="V642" s="9" t="s">
        <v>29</v>
      </c>
      <c r="W642" s="87" t="str">
        <f t="shared" si="3"/>
        <v>Inativo</v>
      </c>
      <c r="X642" s="22"/>
      <c r="Y642" s="88" t="s">
        <v>1221</v>
      </c>
      <c r="Z642" s="90"/>
      <c r="AA642" s="90"/>
      <c r="AB642" s="90"/>
      <c r="AC642" s="90"/>
      <c r="AD642" s="90">
        <v>0.0</v>
      </c>
      <c r="AE642" s="90">
        <v>0.0</v>
      </c>
      <c r="AF642" s="90">
        <v>0.0</v>
      </c>
      <c r="AG642" s="90">
        <v>0.0</v>
      </c>
      <c r="AH642" s="90">
        <v>0.0</v>
      </c>
      <c r="AI642" s="90">
        <v>0.0</v>
      </c>
      <c r="AJ642" s="90">
        <v>0.0</v>
      </c>
      <c r="AK642" s="90">
        <v>0.0</v>
      </c>
      <c r="AL642" s="90">
        <v>0.0</v>
      </c>
      <c r="AM642" s="90">
        <v>0.0</v>
      </c>
      <c r="AN642" s="90">
        <v>0.0</v>
      </c>
      <c r="AO642" s="90">
        <v>0.0</v>
      </c>
      <c r="AP642" s="90">
        <v>0.0</v>
      </c>
      <c r="AQ642" s="89">
        <v>0.0</v>
      </c>
      <c r="AR642" s="89">
        <v>0.0</v>
      </c>
    </row>
    <row r="643" ht="15.75" customHeight="1">
      <c r="A643" s="57" t="s">
        <v>37</v>
      </c>
      <c r="B643" s="80" t="s">
        <v>2241</v>
      </c>
      <c r="C643" s="20" t="s">
        <v>2242</v>
      </c>
      <c r="D643" s="81" t="s">
        <v>884</v>
      </c>
      <c r="E643" s="22" t="s">
        <v>19</v>
      </c>
      <c r="F643" s="81" t="s">
        <v>114</v>
      </c>
      <c r="G643" s="81" t="str">
        <f t="shared" si="1"/>
        <v>Breno</v>
      </c>
      <c r="H643" s="82" t="s">
        <v>214</v>
      </c>
      <c r="I643" s="82" t="s">
        <v>24</v>
      </c>
      <c r="J643" s="81" t="str">
        <f t="shared" si="4"/>
        <v>Não</v>
      </c>
      <c r="K643" s="83">
        <v>45252.0</v>
      </c>
      <c r="L643" s="83"/>
      <c r="M643" s="22" t="s">
        <v>50</v>
      </c>
      <c r="N643" s="40">
        <v>0.01</v>
      </c>
      <c r="O643" s="22" t="s">
        <v>24</v>
      </c>
      <c r="P643" s="42">
        <v>0.0</v>
      </c>
      <c r="Q643" s="46"/>
      <c r="R643" s="46"/>
      <c r="S643" s="33"/>
      <c r="T643" s="22" t="s">
        <v>215</v>
      </c>
      <c r="U643" s="86" t="s">
        <v>2243</v>
      </c>
      <c r="V643" s="9" t="s">
        <v>19</v>
      </c>
      <c r="W643" s="87" t="str">
        <f t="shared" si="3"/>
        <v>Ativo</v>
      </c>
      <c r="X643" s="22"/>
      <c r="Y643" s="88" t="s">
        <v>220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>
        <v>480118.49</v>
      </c>
      <c r="AO643" s="90">
        <v>483878.05</v>
      </c>
      <c r="AP643" s="90">
        <v>487891.47</v>
      </c>
      <c r="AQ643" s="89">
        <v>491356.64</v>
      </c>
      <c r="AR643" s="89">
        <v>494699.39</v>
      </c>
    </row>
    <row r="644" ht="15.75" customHeight="1">
      <c r="A644" s="57" t="s">
        <v>37</v>
      </c>
      <c r="B644" s="230" t="s">
        <v>2244</v>
      </c>
      <c r="C644" s="247" t="s">
        <v>2245</v>
      </c>
      <c r="D644" s="81" t="s">
        <v>18</v>
      </c>
      <c r="E644" s="22" t="s">
        <v>19</v>
      </c>
      <c r="F644" s="81" t="s">
        <v>20</v>
      </c>
      <c r="G644" s="81" t="str">
        <f t="shared" si="1"/>
        <v>Bruno</v>
      </c>
      <c r="H644" s="82" t="s">
        <v>214</v>
      </c>
      <c r="I644" s="82" t="s">
        <v>24</v>
      </c>
      <c r="J644" s="81" t="str">
        <f t="shared" si="4"/>
        <v>Sim</v>
      </c>
      <c r="K644" s="83">
        <v>44945.0</v>
      </c>
      <c r="L644" s="81"/>
      <c r="M644" s="22" t="s">
        <v>50</v>
      </c>
      <c r="N644" s="40">
        <v>0.012</v>
      </c>
      <c r="O644" s="81" t="s">
        <v>24</v>
      </c>
      <c r="P644" s="85">
        <v>0.0</v>
      </c>
      <c r="Q644" s="96" t="s">
        <v>2246</v>
      </c>
      <c r="R644" s="46"/>
      <c r="S644" s="46"/>
      <c r="T644" s="22" t="s">
        <v>215</v>
      </c>
      <c r="U644" s="86" t="s">
        <v>2247</v>
      </c>
      <c r="V644" s="9" t="s">
        <v>19</v>
      </c>
      <c r="W644" s="87" t="str">
        <f t="shared" si="3"/>
        <v>Ativo</v>
      </c>
      <c r="X644" s="22"/>
      <c r="Y644" s="88" t="s">
        <v>220</v>
      </c>
      <c r="Z644" s="90"/>
      <c r="AA644" s="90"/>
      <c r="AB644" s="90"/>
      <c r="AC644" s="90"/>
      <c r="AD644" s="90">
        <v>788175.45</v>
      </c>
      <c r="AE644" s="90">
        <v>794794.76</v>
      </c>
      <c r="AF644" s="90">
        <v>803301.69</v>
      </c>
      <c r="AG644" s="90">
        <v>808932.47</v>
      </c>
      <c r="AH644" s="90">
        <v>817587.84</v>
      </c>
      <c r="AI644" s="90">
        <v>824932.72</v>
      </c>
      <c r="AJ644" s="90">
        <v>831994.21</v>
      </c>
      <c r="AK644" s="90">
        <v>840143.99</v>
      </c>
      <c r="AL644" s="90">
        <v>846924.5</v>
      </c>
      <c r="AM644" s="90">
        <v>854397.79</v>
      </c>
      <c r="AN644" s="90">
        <v>860467.18</v>
      </c>
      <c r="AO644" s="90">
        <v>866851.66</v>
      </c>
      <c r="AP644" s="90">
        <v>867115.02</v>
      </c>
      <c r="AQ644" s="89">
        <v>873789.21</v>
      </c>
      <c r="AR644" s="89">
        <v>880475.5</v>
      </c>
    </row>
    <row r="645" ht="15.75" customHeight="1">
      <c r="A645" s="57" t="s">
        <v>37</v>
      </c>
      <c r="B645" s="80" t="s">
        <v>2248</v>
      </c>
      <c r="C645" s="20" t="s">
        <v>2249</v>
      </c>
      <c r="D645" s="81" t="s">
        <v>18</v>
      </c>
      <c r="E645" s="22" t="s">
        <v>62</v>
      </c>
      <c r="F645" s="81" t="s">
        <v>74</v>
      </c>
      <c r="G645" s="81" t="str">
        <f t="shared" si="1"/>
        <v>Augusto</v>
      </c>
      <c r="H645" s="82" t="s">
        <v>214</v>
      </c>
      <c r="I645" s="82" t="s">
        <v>24</v>
      </c>
      <c r="J645" s="81" t="str">
        <f t="shared" si="4"/>
        <v>Não</v>
      </c>
      <c r="K645" s="83">
        <v>45029.0</v>
      </c>
      <c r="L645" s="81"/>
      <c r="M645" s="22" t="s">
        <v>50</v>
      </c>
      <c r="N645" s="40">
        <v>0.012</v>
      </c>
      <c r="O645" s="81" t="s">
        <v>24</v>
      </c>
      <c r="P645" s="85">
        <v>0.0</v>
      </c>
      <c r="Q645" s="46"/>
      <c r="R645" s="46"/>
      <c r="S645" s="46"/>
      <c r="T645" s="22" t="s">
        <v>215</v>
      </c>
      <c r="U645" s="86" t="s">
        <v>2250</v>
      </c>
      <c r="V645" s="9" t="s">
        <v>269</v>
      </c>
      <c r="W645" s="87" t="str">
        <f t="shared" si="3"/>
        <v>Ativo</v>
      </c>
      <c r="X645" s="22"/>
      <c r="Y645" s="88" t="s">
        <v>144</v>
      </c>
      <c r="Z645" s="90"/>
      <c r="AA645" s="90"/>
      <c r="AB645" s="90"/>
      <c r="AC645" s="90"/>
      <c r="AD645" s="90"/>
      <c r="AE645" s="90"/>
      <c r="AF645" s="90">
        <v>0.0</v>
      </c>
      <c r="AG645" s="90">
        <v>134455.91</v>
      </c>
      <c r="AH645" s="90">
        <v>76467.35</v>
      </c>
      <c r="AI645" s="90">
        <v>82627.98</v>
      </c>
      <c r="AJ645" s="90">
        <v>83258.8</v>
      </c>
      <c r="AK645" s="90">
        <v>90781.64</v>
      </c>
      <c r="AL645" s="90">
        <v>91587.3</v>
      </c>
      <c r="AM645" s="90">
        <v>92396.3</v>
      </c>
      <c r="AN645" s="90">
        <v>120183.45</v>
      </c>
      <c r="AO645" s="90">
        <v>121206.67</v>
      </c>
      <c r="AP645" s="90">
        <v>122210.89</v>
      </c>
      <c r="AQ645" s="89">
        <v>133178.72</v>
      </c>
      <c r="AR645" s="89">
        <v>134379.96</v>
      </c>
    </row>
    <row r="646" ht="15.75" customHeight="1">
      <c r="A646" s="57" t="s">
        <v>37</v>
      </c>
      <c r="B646" s="80" t="s">
        <v>2251</v>
      </c>
      <c r="C646" s="20" t="s">
        <v>2252</v>
      </c>
      <c r="D646" s="81" t="s">
        <v>67</v>
      </c>
      <c r="E646" s="22" t="s">
        <v>29</v>
      </c>
      <c r="F646" s="81" t="s">
        <v>30</v>
      </c>
      <c r="G646" s="81" t="str">
        <f t="shared" si="1"/>
        <v>Augusto</v>
      </c>
      <c r="H646" s="87" t="s">
        <v>282</v>
      </c>
      <c r="I646" s="82" t="s">
        <v>24</v>
      </c>
      <c r="J646" s="81" t="str">
        <f t="shared" si="4"/>
        <v>Não</v>
      </c>
      <c r="K646" s="83">
        <v>45145.0</v>
      </c>
      <c r="L646" s="117">
        <v>45341.0</v>
      </c>
      <c r="M646" s="22" t="s">
        <v>85</v>
      </c>
      <c r="N646" s="40">
        <v>0.012</v>
      </c>
      <c r="O646" s="22" t="s">
        <v>86</v>
      </c>
      <c r="P646" s="42">
        <v>0.1</v>
      </c>
      <c r="Q646" s="46"/>
      <c r="R646" s="46"/>
      <c r="S646" s="46"/>
      <c r="T646" s="22" t="s">
        <v>215</v>
      </c>
      <c r="U646" s="86" t="s">
        <v>2253</v>
      </c>
      <c r="V646" s="9" t="s">
        <v>29</v>
      </c>
      <c r="W646" s="87" t="str">
        <f t="shared" si="3"/>
        <v>Encerrado</v>
      </c>
      <c r="X646" s="22"/>
      <c r="Y646" s="88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>
        <v>847092.01</v>
      </c>
      <c r="AL646" s="90">
        <v>1054776.97</v>
      </c>
      <c r="AM646" s="90">
        <v>1054650.81</v>
      </c>
      <c r="AN646" s="90">
        <v>1072685.68</v>
      </c>
      <c r="AO646" s="90">
        <v>1099271.98</v>
      </c>
      <c r="AP646" s="90">
        <v>1098794.75</v>
      </c>
      <c r="AQ646" s="89">
        <v>0.0</v>
      </c>
      <c r="AR646" s="89">
        <v>0.0</v>
      </c>
    </row>
    <row r="647" ht="15.75" customHeight="1">
      <c r="A647" s="57" t="s">
        <v>37</v>
      </c>
      <c r="B647" s="37" t="s">
        <v>2251</v>
      </c>
      <c r="C647" s="26" t="s">
        <v>2254</v>
      </c>
      <c r="D647" s="81" t="s">
        <v>67</v>
      </c>
      <c r="E647" s="22" t="s">
        <v>29</v>
      </c>
      <c r="F647" s="81" t="s">
        <v>30</v>
      </c>
      <c r="G647" s="81" t="str">
        <f t="shared" si="1"/>
        <v>Augusto</v>
      </c>
      <c r="H647" s="82" t="s">
        <v>239</v>
      </c>
      <c r="I647" s="82" t="s">
        <v>272</v>
      </c>
      <c r="J647" s="81" t="str">
        <f t="shared" si="4"/>
        <v>Não</v>
      </c>
      <c r="K647" s="83">
        <v>45187.0</v>
      </c>
      <c r="L647" s="81"/>
      <c r="M647" s="22" t="s">
        <v>256</v>
      </c>
      <c r="N647" s="40">
        <v>0.014</v>
      </c>
      <c r="O647" s="22" t="s">
        <v>86</v>
      </c>
      <c r="P647" s="42">
        <v>0.1</v>
      </c>
      <c r="Q647" s="46"/>
      <c r="R647" s="46"/>
      <c r="S647" s="46"/>
      <c r="T647" s="22" t="s">
        <v>215</v>
      </c>
      <c r="U647" s="86" t="s">
        <v>2253</v>
      </c>
      <c r="V647" s="9" t="s">
        <v>29</v>
      </c>
      <c r="W647" s="87" t="str">
        <f t="shared" si="3"/>
        <v>Ativo</v>
      </c>
      <c r="X647" s="22"/>
      <c r="Y647" s="88" t="s">
        <v>220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>
        <v>0.0</v>
      </c>
      <c r="AM647" s="90">
        <v>0.0</v>
      </c>
      <c r="AN647" s="90">
        <v>0.0</v>
      </c>
      <c r="AO647" s="90">
        <v>0.0</v>
      </c>
      <c r="AP647" s="90">
        <v>0.0</v>
      </c>
      <c r="AQ647" s="89">
        <v>0.0</v>
      </c>
      <c r="AR647" s="89">
        <v>0.0</v>
      </c>
    </row>
    <row r="648" ht="15.75" customHeight="1">
      <c r="A648" s="57" t="s">
        <v>37</v>
      </c>
      <c r="B648" s="80" t="s">
        <v>2255</v>
      </c>
      <c r="C648" s="20" t="s">
        <v>2256</v>
      </c>
      <c r="D648" s="81" t="s">
        <v>18</v>
      </c>
      <c r="E648" s="22" t="s">
        <v>19</v>
      </c>
      <c r="F648" s="22" t="s">
        <v>55</v>
      </c>
      <c r="G648" s="81" t="str">
        <f t="shared" si="1"/>
        <v>Bruno</v>
      </c>
      <c r="H648" s="82" t="s">
        <v>214</v>
      </c>
      <c r="I648" s="82" t="s">
        <v>24</v>
      </c>
      <c r="J648" s="81" t="str">
        <f t="shared" si="4"/>
        <v>Sim</v>
      </c>
      <c r="K648" s="83">
        <v>45127.0</v>
      </c>
      <c r="L648" s="81"/>
      <c r="M648" s="22" t="s">
        <v>50</v>
      </c>
      <c r="N648" s="40">
        <v>0.012</v>
      </c>
      <c r="O648" s="81" t="s">
        <v>24</v>
      </c>
      <c r="P648" s="85">
        <v>0.0</v>
      </c>
      <c r="Q648" s="103" t="s">
        <v>2257</v>
      </c>
      <c r="R648" s="102"/>
      <c r="S648" s="102"/>
      <c r="T648" s="22" t="s">
        <v>215</v>
      </c>
      <c r="U648" s="86" t="s">
        <v>2258</v>
      </c>
      <c r="V648" s="9" t="s">
        <v>19</v>
      </c>
      <c r="W648" s="87" t="str">
        <f t="shared" si="3"/>
        <v>Ativo</v>
      </c>
      <c r="X648" s="22"/>
      <c r="Y648" s="88" t="s">
        <v>220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>
        <v>0.0</v>
      </c>
      <c r="AJ648" s="90">
        <v>1875447.01</v>
      </c>
      <c r="AK648" s="90">
        <v>1896446.3</v>
      </c>
      <c r="AL648" s="90">
        <v>1503271.83</v>
      </c>
      <c r="AM648" s="90">
        <v>1516384.23</v>
      </c>
      <c r="AN648" s="90">
        <v>1527561.79</v>
      </c>
      <c r="AO648" s="90">
        <v>1800247.93</v>
      </c>
      <c r="AP648" s="90">
        <v>1809687.32</v>
      </c>
      <c r="AQ648" s="89">
        <v>1813405.43</v>
      </c>
      <c r="AR648" s="89">
        <v>1823412.12</v>
      </c>
    </row>
    <row r="649" ht="15.75" customHeight="1">
      <c r="A649" s="6" t="s">
        <v>37</v>
      </c>
      <c r="B649" s="91" t="s">
        <v>2255</v>
      </c>
      <c r="C649" s="92" t="s">
        <v>2259</v>
      </c>
      <c r="D649" s="9" t="s">
        <v>18</v>
      </c>
      <c r="E649" s="86" t="s">
        <v>19</v>
      </c>
      <c r="F649" s="22" t="s">
        <v>55</v>
      </c>
      <c r="G649" s="81" t="str">
        <f t="shared" si="1"/>
        <v>Augusto</v>
      </c>
      <c r="H649" s="87" t="s">
        <v>214</v>
      </c>
      <c r="I649" s="87" t="s">
        <v>24</v>
      </c>
      <c r="J649" s="81" t="str">
        <f t="shared" si="4"/>
        <v>Não</v>
      </c>
      <c r="K649" s="93">
        <v>45282.0</v>
      </c>
      <c r="L649" s="81"/>
      <c r="M649" s="11" t="s">
        <v>158</v>
      </c>
      <c r="N649" s="12">
        <v>0.007</v>
      </c>
      <c r="O649" s="13" t="s">
        <v>24</v>
      </c>
      <c r="P649" s="14">
        <v>0.0</v>
      </c>
      <c r="Q649" s="102"/>
      <c r="R649" s="102"/>
      <c r="S649" s="102"/>
      <c r="T649" s="86" t="s">
        <v>215</v>
      </c>
      <c r="U649" s="86" t="s">
        <v>2258</v>
      </c>
      <c r="V649" s="9" t="s">
        <v>19</v>
      </c>
      <c r="W649" s="87" t="str">
        <f t="shared" si="3"/>
        <v>Ativo</v>
      </c>
      <c r="X649" s="22"/>
      <c r="Y649" s="88" t="s">
        <v>220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  <c r="AO649" s="90">
        <v>100024.17</v>
      </c>
      <c r="AP649" s="90">
        <v>101072.51</v>
      </c>
      <c r="AQ649" s="89">
        <v>101920.12</v>
      </c>
      <c r="AR649" s="89">
        <v>102856.91</v>
      </c>
    </row>
    <row r="650" ht="15.75" customHeight="1">
      <c r="A650" s="57" t="s">
        <v>37</v>
      </c>
      <c r="B650" s="80" t="s">
        <v>2260</v>
      </c>
      <c r="C650" s="26" t="s">
        <v>2261</v>
      </c>
      <c r="D650" s="81" t="s">
        <v>18</v>
      </c>
      <c r="E650" s="22" t="s">
        <v>19</v>
      </c>
      <c r="F650" s="22" t="s">
        <v>20</v>
      </c>
      <c r="G650" s="81" t="str">
        <f t="shared" si="1"/>
        <v>Augusto</v>
      </c>
      <c r="H650" s="87" t="s">
        <v>214</v>
      </c>
      <c r="I650" s="87" t="s">
        <v>24</v>
      </c>
      <c r="J650" s="81" t="str">
        <f t="shared" si="4"/>
        <v>Não</v>
      </c>
      <c r="K650" s="83">
        <v>45246.0</v>
      </c>
      <c r="L650" s="81"/>
      <c r="M650" s="22" t="s">
        <v>77</v>
      </c>
      <c r="N650" s="40">
        <v>0.015</v>
      </c>
      <c r="O650" s="81" t="s">
        <v>86</v>
      </c>
      <c r="P650" s="85">
        <v>0.1</v>
      </c>
      <c r="Q650" s="102"/>
      <c r="R650" s="102"/>
      <c r="S650" s="15" t="s">
        <v>2262</v>
      </c>
      <c r="T650" s="22" t="s">
        <v>215</v>
      </c>
      <c r="U650" s="86" t="s">
        <v>2263</v>
      </c>
      <c r="V650" s="9" t="s">
        <v>19</v>
      </c>
      <c r="W650" s="87" t="str">
        <f t="shared" si="3"/>
        <v>Ativo</v>
      </c>
      <c r="X650" s="22"/>
      <c r="Y650" s="88" t="s">
        <v>220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>
        <v>0.0</v>
      </c>
      <c r="AO650" s="90">
        <v>191604.91</v>
      </c>
      <c r="AP650" s="90">
        <v>231090.55</v>
      </c>
      <c r="AQ650" s="89">
        <v>322944.63</v>
      </c>
      <c r="AR650" s="89">
        <v>325691.07</v>
      </c>
    </row>
    <row r="651" ht="15.75" customHeight="1">
      <c r="A651" s="57" t="s">
        <v>37</v>
      </c>
      <c r="B651" s="80" t="s">
        <v>2264</v>
      </c>
      <c r="C651" s="20" t="s">
        <v>2265</v>
      </c>
      <c r="D651" s="81" t="s">
        <v>18</v>
      </c>
      <c r="E651" s="22" t="s">
        <v>62</v>
      </c>
      <c r="F651" s="22" t="s">
        <v>63</v>
      </c>
      <c r="G651" s="81" t="str">
        <f t="shared" si="1"/>
        <v>Augusto</v>
      </c>
      <c r="H651" s="82" t="s">
        <v>214</v>
      </c>
      <c r="I651" s="82" t="s">
        <v>24</v>
      </c>
      <c r="J651" s="81" t="str">
        <f t="shared" si="4"/>
        <v>Não</v>
      </c>
      <c r="K651" s="83">
        <v>45163.0</v>
      </c>
      <c r="L651" s="83"/>
      <c r="M651" s="22" t="s">
        <v>774</v>
      </c>
      <c r="N651" s="40">
        <v>0.007</v>
      </c>
      <c r="O651" s="22" t="s">
        <v>24</v>
      </c>
      <c r="P651" s="42">
        <v>0.0</v>
      </c>
      <c r="Q651" s="46"/>
      <c r="R651" s="46"/>
      <c r="S651" s="46"/>
      <c r="T651" s="22" t="s">
        <v>215</v>
      </c>
      <c r="U651" s="86" t="s">
        <v>2266</v>
      </c>
      <c r="V651" s="9" t="s">
        <v>243</v>
      </c>
      <c r="W651" s="87" t="str">
        <f t="shared" si="3"/>
        <v>Ativo</v>
      </c>
      <c r="X651" s="22"/>
      <c r="Y651" s="88" t="s">
        <v>144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>
        <v>0.0</v>
      </c>
      <c r="AJ651" s="90">
        <v>0.0</v>
      </c>
      <c r="AK651" s="90">
        <v>232512.44</v>
      </c>
      <c r="AL651" s="90">
        <v>234923.98</v>
      </c>
      <c r="AM651" s="90">
        <v>237389.47</v>
      </c>
      <c r="AN651" s="90">
        <v>239009.45</v>
      </c>
      <c r="AO651" s="90">
        <v>241044.65</v>
      </c>
      <c r="AP651" s="90">
        <v>243169.14</v>
      </c>
      <c r="AQ651" s="89">
        <v>244996.03</v>
      </c>
      <c r="AR651" s="89">
        <v>247051.88</v>
      </c>
    </row>
    <row r="652" ht="15.75" customHeight="1">
      <c r="A652" s="57" t="s">
        <v>37</v>
      </c>
      <c r="B652" s="248" t="s">
        <v>2267</v>
      </c>
      <c r="C652" s="34" t="s">
        <v>2268</v>
      </c>
      <c r="D652" s="81" t="s">
        <v>18</v>
      </c>
      <c r="E652" s="22" t="s">
        <v>62</v>
      </c>
      <c r="F652" s="81" t="s">
        <v>74</v>
      </c>
      <c r="G652" s="81" t="str">
        <f t="shared" si="1"/>
        <v>Breno</v>
      </c>
      <c r="H652" s="82" t="s">
        <v>214</v>
      </c>
      <c r="I652" s="82" t="s">
        <v>24</v>
      </c>
      <c r="J652" s="81" t="str">
        <f t="shared" si="4"/>
        <v>Não</v>
      </c>
      <c r="K652" s="83">
        <v>45190.0</v>
      </c>
      <c r="L652" s="83"/>
      <c r="M652" s="22" t="s">
        <v>50</v>
      </c>
      <c r="N652" s="40">
        <v>0.012</v>
      </c>
      <c r="O652" s="22" t="s">
        <v>24</v>
      </c>
      <c r="P652" s="42">
        <v>0.0</v>
      </c>
      <c r="Q652" s="46"/>
      <c r="R652" s="46"/>
      <c r="S652" s="46"/>
      <c r="T652" s="22" t="s">
        <v>215</v>
      </c>
      <c r="U652" s="86" t="s">
        <v>2269</v>
      </c>
      <c r="V652" s="9" t="s">
        <v>298</v>
      </c>
      <c r="W652" s="87" t="str">
        <f t="shared" si="3"/>
        <v>Ativo</v>
      </c>
      <c r="X652" s="22"/>
      <c r="Y652" s="88" t="s">
        <v>144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>
        <v>50021.25</v>
      </c>
      <c r="AM652" s="90">
        <v>450886.23</v>
      </c>
      <c r="AN652" s="90">
        <v>454556.5</v>
      </c>
      <c r="AO652" s="90">
        <v>456141.06</v>
      </c>
      <c r="AP652" s="90">
        <v>459171.94</v>
      </c>
      <c r="AQ652" s="89">
        <v>445108.27</v>
      </c>
      <c r="AR652" s="89">
        <v>438530.77</v>
      </c>
    </row>
    <row r="653" ht="15.75" customHeight="1">
      <c r="A653" s="57" t="s">
        <v>37</v>
      </c>
      <c r="B653" s="80" t="s">
        <v>2270</v>
      </c>
      <c r="C653" s="20" t="s">
        <v>2271</v>
      </c>
      <c r="D653" s="81" t="s">
        <v>18</v>
      </c>
      <c r="E653" s="22" t="s">
        <v>29</v>
      </c>
      <c r="F653" s="81" t="s">
        <v>76</v>
      </c>
      <c r="G653" s="81" t="str">
        <f t="shared" si="1"/>
        <v>Augusto</v>
      </c>
      <c r="H653" s="82" t="s">
        <v>214</v>
      </c>
      <c r="I653" s="82" t="s">
        <v>24</v>
      </c>
      <c r="J653" s="81" t="str">
        <f t="shared" si="4"/>
        <v>Não</v>
      </c>
      <c r="K653" s="83">
        <v>45042.0</v>
      </c>
      <c r="L653" s="81"/>
      <c r="M653" s="22" t="s">
        <v>77</v>
      </c>
      <c r="N653" s="40">
        <v>0.015</v>
      </c>
      <c r="O653" s="22" t="s">
        <v>86</v>
      </c>
      <c r="P653" s="42">
        <v>0.1</v>
      </c>
      <c r="Q653" s="46"/>
      <c r="R653" s="46"/>
      <c r="S653" s="46"/>
      <c r="T653" s="22" t="s">
        <v>215</v>
      </c>
      <c r="U653" s="86" t="s">
        <v>2272</v>
      </c>
      <c r="V653" s="9" t="s">
        <v>29</v>
      </c>
      <c r="W653" s="87" t="str">
        <f t="shared" si="3"/>
        <v>Ativo</v>
      </c>
      <c r="X653" s="22"/>
      <c r="Y653" s="88" t="s">
        <v>220</v>
      </c>
      <c r="Z653" s="90"/>
      <c r="AA653" s="90"/>
      <c r="AB653" s="90"/>
      <c r="AC653" s="90"/>
      <c r="AD653" s="90"/>
      <c r="AE653" s="90"/>
      <c r="AF653" s="90"/>
      <c r="AG653" s="90">
        <v>112366.37</v>
      </c>
      <c r="AH653" s="90">
        <v>113918.96</v>
      </c>
      <c r="AI653" s="90">
        <v>200612.93</v>
      </c>
      <c r="AJ653" s="90">
        <v>282738.0</v>
      </c>
      <c r="AK653" s="90">
        <v>231160.19</v>
      </c>
      <c r="AL653" s="90">
        <v>181973.47</v>
      </c>
      <c r="AM653" s="90">
        <v>181576.12</v>
      </c>
      <c r="AN653" s="90">
        <v>134747.78</v>
      </c>
      <c r="AO653" s="90">
        <v>87143.73</v>
      </c>
      <c r="AP653" s="90">
        <v>7174.63</v>
      </c>
      <c r="AQ653" s="89">
        <v>7279.92</v>
      </c>
      <c r="AR653" s="89">
        <v>7323.91</v>
      </c>
    </row>
    <row r="654" ht="15.75" customHeight="1">
      <c r="A654" s="57" t="s">
        <v>37</v>
      </c>
      <c r="B654" s="106" t="s">
        <v>2273</v>
      </c>
      <c r="C654" s="107" t="s">
        <v>2274</v>
      </c>
      <c r="D654" s="9" t="s">
        <v>18</v>
      </c>
      <c r="E654" s="86" t="s">
        <v>29</v>
      </c>
      <c r="F654" s="9" t="s">
        <v>181</v>
      </c>
      <c r="G654" s="81" t="str">
        <f t="shared" si="1"/>
        <v>Augusto</v>
      </c>
      <c r="H654" s="87" t="s">
        <v>252</v>
      </c>
      <c r="I654" s="87" t="s">
        <v>24</v>
      </c>
      <c r="J654" s="81" t="str">
        <f t="shared" si="4"/>
        <v>Sim</v>
      </c>
      <c r="K654" s="93">
        <v>45385.0</v>
      </c>
      <c r="L654" s="81"/>
      <c r="M654" s="86" t="s">
        <v>127</v>
      </c>
      <c r="N654" s="204">
        <v>0.0</v>
      </c>
      <c r="O654" s="86" t="s">
        <v>24</v>
      </c>
      <c r="P654" s="205">
        <v>0.0</v>
      </c>
      <c r="Q654" s="15" t="s">
        <v>2275</v>
      </c>
      <c r="R654" s="46"/>
      <c r="S654" s="46"/>
      <c r="T654" s="86" t="s">
        <v>215</v>
      </c>
      <c r="U654" s="63" t="s">
        <v>2276</v>
      </c>
      <c r="V654" s="9" t="s">
        <v>29</v>
      </c>
      <c r="W654" s="87" t="str">
        <f t="shared" si="3"/>
        <v>Ativo</v>
      </c>
      <c r="X654" s="22"/>
      <c r="Y654" s="88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89"/>
      <c r="AR654" s="89"/>
    </row>
    <row r="655" ht="15.75" customHeight="1">
      <c r="A655" s="57" t="s">
        <v>37</v>
      </c>
      <c r="B655" s="230" t="s">
        <v>2277</v>
      </c>
      <c r="C655" s="20" t="s">
        <v>2278</v>
      </c>
      <c r="D655" s="81" t="s">
        <v>18</v>
      </c>
      <c r="E655" s="22" t="s">
        <v>19</v>
      </c>
      <c r="F655" s="81" t="s">
        <v>40</v>
      </c>
      <c r="G655" s="81" t="str">
        <f t="shared" si="1"/>
        <v>Augusto</v>
      </c>
      <c r="H655" s="82" t="s">
        <v>282</v>
      </c>
      <c r="I655" s="82" t="s">
        <v>24</v>
      </c>
      <c r="J655" s="81" t="str">
        <f t="shared" si="4"/>
        <v>Não</v>
      </c>
      <c r="K655" s="83">
        <v>45099.0</v>
      </c>
      <c r="L655" s="83"/>
      <c r="M655" s="22" t="s">
        <v>77</v>
      </c>
      <c r="N655" s="40">
        <v>0.015</v>
      </c>
      <c r="O655" s="81" t="s">
        <v>86</v>
      </c>
      <c r="P655" s="85">
        <v>0.1</v>
      </c>
      <c r="Q655" s="46"/>
      <c r="R655" s="46"/>
      <c r="S655" s="46"/>
      <c r="T655" s="22" t="s">
        <v>215</v>
      </c>
      <c r="U655" s="86" t="s">
        <v>2279</v>
      </c>
      <c r="V655" s="9" t="s">
        <v>19</v>
      </c>
      <c r="W655" s="87" t="str">
        <f t="shared" si="3"/>
        <v>Encerrado</v>
      </c>
      <c r="X655" s="22"/>
      <c r="Y655" s="88" t="s">
        <v>220</v>
      </c>
      <c r="Z655" s="90"/>
      <c r="AA655" s="90"/>
      <c r="AB655" s="90"/>
      <c r="AC655" s="90"/>
      <c r="AD655" s="90"/>
      <c r="AE655" s="90">
        <v>15000.0</v>
      </c>
      <c r="AF655" s="90">
        <v>15000.0</v>
      </c>
      <c r="AG655" s="90">
        <v>15000.0</v>
      </c>
      <c r="AH655" s="90">
        <v>15000.0</v>
      </c>
      <c r="AI655" s="90">
        <v>15046.9</v>
      </c>
      <c r="AJ655" s="90">
        <v>0.01</v>
      </c>
      <c r="AK655" s="90">
        <v>0.0</v>
      </c>
      <c r="AL655" s="90">
        <v>0.0</v>
      </c>
      <c r="AM655" s="90">
        <v>0.0</v>
      </c>
      <c r="AN655" s="90">
        <v>0.01</v>
      </c>
      <c r="AO655" s="90">
        <v>0.01</v>
      </c>
      <c r="AP655" s="90">
        <v>0.01</v>
      </c>
      <c r="AQ655" s="89">
        <v>0.01</v>
      </c>
      <c r="AR655" s="89">
        <v>0.01</v>
      </c>
    </row>
    <row r="656" ht="15.75" customHeight="1">
      <c r="A656" s="57" t="s">
        <v>37</v>
      </c>
      <c r="B656" s="37" t="s">
        <v>2280</v>
      </c>
      <c r="C656" s="34" t="s">
        <v>2281</v>
      </c>
      <c r="D656" s="81" t="s">
        <v>18</v>
      </c>
      <c r="E656" s="22" t="s">
        <v>29</v>
      </c>
      <c r="F656" s="81" t="s">
        <v>234</v>
      </c>
      <c r="G656" s="81" t="str">
        <f t="shared" si="1"/>
        <v>Augusto</v>
      </c>
      <c r="H656" s="82" t="s">
        <v>214</v>
      </c>
      <c r="I656" s="82" t="s">
        <v>24</v>
      </c>
      <c r="J656" s="81" t="str">
        <f t="shared" si="4"/>
        <v>Não</v>
      </c>
      <c r="K656" s="83">
        <v>45175.0</v>
      </c>
      <c r="L656" s="83"/>
      <c r="M656" s="22" t="s">
        <v>278</v>
      </c>
      <c r="N656" s="40">
        <v>0.008</v>
      </c>
      <c r="O656" s="81" t="s">
        <v>279</v>
      </c>
      <c r="P656" s="85">
        <v>0.1</v>
      </c>
      <c r="Q656" s="46"/>
      <c r="R656" s="46"/>
      <c r="S656" s="46"/>
      <c r="T656" s="22" t="s">
        <v>215</v>
      </c>
      <c r="U656" s="86" t="s">
        <v>2282</v>
      </c>
      <c r="V656" s="9" t="s">
        <v>780</v>
      </c>
      <c r="W656" s="87" t="str">
        <f t="shared" si="3"/>
        <v>Ativo</v>
      </c>
      <c r="X656" s="22"/>
      <c r="Y656" s="88" t="s">
        <v>144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>
        <v>0.0</v>
      </c>
      <c r="AL656" s="90">
        <v>193844.4</v>
      </c>
      <c r="AM656" s="90">
        <v>201445.17</v>
      </c>
      <c r="AN656" s="90">
        <v>205170.0</v>
      </c>
      <c r="AO656" s="90">
        <v>209842.97</v>
      </c>
      <c r="AP656" s="90">
        <v>210504.58</v>
      </c>
      <c r="AQ656" s="89">
        <v>0.0</v>
      </c>
      <c r="AR656" s="89">
        <v>0.0</v>
      </c>
    </row>
    <row r="657" ht="15.75" customHeight="1">
      <c r="A657" s="57" t="s">
        <v>37</v>
      </c>
      <c r="B657" s="230" t="s">
        <v>2283</v>
      </c>
      <c r="C657" s="247" t="s">
        <v>2284</v>
      </c>
      <c r="D657" s="81" t="s">
        <v>18</v>
      </c>
      <c r="E657" s="22" t="s">
        <v>19</v>
      </c>
      <c r="F657" s="81" t="s">
        <v>42</v>
      </c>
      <c r="G657" s="81" t="str">
        <f t="shared" si="1"/>
        <v>Bruno</v>
      </c>
      <c r="H657" s="82" t="s">
        <v>214</v>
      </c>
      <c r="I657" s="82" t="s">
        <v>24</v>
      </c>
      <c r="J657" s="81" t="str">
        <f t="shared" si="4"/>
        <v>Não</v>
      </c>
      <c r="K657" s="83">
        <v>44959.0</v>
      </c>
      <c r="L657" s="81"/>
      <c r="M657" s="22" t="s">
        <v>50</v>
      </c>
      <c r="N657" s="40">
        <v>0.012</v>
      </c>
      <c r="O657" s="81" t="s">
        <v>24</v>
      </c>
      <c r="P657" s="85">
        <v>0.0</v>
      </c>
      <c r="Q657" s="46"/>
      <c r="R657" s="46"/>
      <c r="S657" s="46"/>
      <c r="T657" s="22" t="s">
        <v>215</v>
      </c>
      <c r="U657" s="86" t="s">
        <v>2285</v>
      </c>
      <c r="V657" s="9" t="s">
        <v>19</v>
      </c>
      <c r="W657" s="87" t="str">
        <f t="shared" si="3"/>
        <v>Ativo</v>
      </c>
      <c r="X657" s="22"/>
      <c r="Y657" s="88" t="s">
        <v>220</v>
      </c>
      <c r="Z657" s="90"/>
      <c r="AA657" s="90"/>
      <c r="AB657" s="90"/>
      <c r="AC657" s="90"/>
      <c r="AD657" s="90">
        <v>0.0</v>
      </c>
      <c r="AE657" s="90">
        <v>2010017.61</v>
      </c>
      <c r="AF657" s="90">
        <v>2031340.41</v>
      </c>
      <c r="AG657" s="90">
        <v>2045094.56</v>
      </c>
      <c r="AH657" s="90">
        <v>2066995.05</v>
      </c>
      <c r="AI657" s="90">
        <v>2086021.94</v>
      </c>
      <c r="AJ657" s="90">
        <v>2104306.92</v>
      </c>
      <c r="AK657" s="90">
        <v>2124517.67</v>
      </c>
      <c r="AL657" s="90">
        <v>2141809.61</v>
      </c>
      <c r="AM657" s="90">
        <v>2160907.49</v>
      </c>
      <c r="AN657" s="90">
        <v>2176880.26</v>
      </c>
      <c r="AO657" s="90">
        <v>2193936.22</v>
      </c>
      <c r="AP657" s="90">
        <v>2213182.04</v>
      </c>
      <c r="AQ657" s="89">
        <v>2224003.28</v>
      </c>
      <c r="AR657" s="89">
        <v>2241552.06</v>
      </c>
    </row>
    <row r="658" ht="15.75" customHeight="1">
      <c r="A658" s="57" t="s">
        <v>37</v>
      </c>
      <c r="B658" s="230" t="s">
        <v>2286</v>
      </c>
      <c r="C658" s="247" t="s">
        <v>2287</v>
      </c>
      <c r="D658" s="81" t="s">
        <v>18</v>
      </c>
      <c r="E658" s="22" t="s">
        <v>19</v>
      </c>
      <c r="F658" s="81" t="s">
        <v>20</v>
      </c>
      <c r="G658" s="81" t="str">
        <f t="shared" si="1"/>
        <v>Augusto</v>
      </c>
      <c r="H658" s="82" t="s">
        <v>214</v>
      </c>
      <c r="I658" s="82" t="s">
        <v>24</v>
      </c>
      <c r="J658" s="81" t="str">
        <f t="shared" si="4"/>
        <v>Não</v>
      </c>
      <c r="K658" s="83">
        <v>44957.0</v>
      </c>
      <c r="L658" s="81"/>
      <c r="M658" s="22" t="s">
        <v>50</v>
      </c>
      <c r="N658" s="40">
        <v>0.01</v>
      </c>
      <c r="O658" s="81" t="s">
        <v>24</v>
      </c>
      <c r="P658" s="85">
        <v>0.0</v>
      </c>
      <c r="Q658" s="46"/>
      <c r="R658" s="46"/>
      <c r="S658" s="46"/>
      <c r="T658" s="22" t="s">
        <v>215</v>
      </c>
      <c r="U658" s="86" t="s">
        <v>2288</v>
      </c>
      <c r="V658" s="9" t="s">
        <v>19</v>
      </c>
      <c r="W658" s="87" t="str">
        <f t="shared" si="3"/>
        <v>Ativo</v>
      </c>
      <c r="X658" s="22"/>
      <c r="Y658" s="88" t="s">
        <v>220</v>
      </c>
      <c r="Z658" s="90"/>
      <c r="AA658" s="90"/>
      <c r="AB658" s="90"/>
      <c r="AC658" s="90"/>
      <c r="AD658" s="90">
        <v>367453.7</v>
      </c>
      <c r="AE658" s="90">
        <v>371328.96</v>
      </c>
      <c r="AF658" s="90">
        <v>376736.61</v>
      </c>
      <c r="AG658" s="90">
        <v>377025.32</v>
      </c>
      <c r="AH658" s="90">
        <v>378013.16</v>
      </c>
      <c r="AI658" s="90">
        <v>375411.82</v>
      </c>
      <c r="AJ658" s="90">
        <v>376086.9</v>
      </c>
      <c r="AK658" s="90">
        <v>375895.74</v>
      </c>
      <c r="AL658" s="90">
        <v>373156.75</v>
      </c>
      <c r="AM658" s="90">
        <v>369535.58</v>
      </c>
      <c r="AN658" s="90">
        <v>368890.63</v>
      </c>
      <c r="AO658" s="90">
        <v>370566.31</v>
      </c>
      <c r="AP658" s="90">
        <v>371332.54</v>
      </c>
      <c r="AQ658" s="89">
        <v>360194.42</v>
      </c>
      <c r="AR658" s="89">
        <v>357875.71</v>
      </c>
    </row>
    <row r="659" ht="15.75" customHeight="1">
      <c r="A659" s="57" t="s">
        <v>37</v>
      </c>
      <c r="B659" s="80" t="s">
        <v>2289</v>
      </c>
      <c r="C659" s="20" t="s">
        <v>2290</v>
      </c>
      <c r="D659" s="81" t="s">
        <v>18</v>
      </c>
      <c r="E659" s="22" t="s">
        <v>19</v>
      </c>
      <c r="F659" s="81" t="s">
        <v>20</v>
      </c>
      <c r="G659" s="81" t="str">
        <f t="shared" si="1"/>
        <v>Augusto</v>
      </c>
      <c r="H659" s="82" t="s">
        <v>214</v>
      </c>
      <c r="I659" s="82" t="s">
        <v>24</v>
      </c>
      <c r="J659" s="81" t="str">
        <f t="shared" si="4"/>
        <v>Não</v>
      </c>
      <c r="K659" s="83">
        <v>45163.0</v>
      </c>
      <c r="L659" s="81"/>
      <c r="M659" s="22" t="s">
        <v>50</v>
      </c>
      <c r="N659" s="40">
        <v>0.012</v>
      </c>
      <c r="O659" s="81" t="s">
        <v>24</v>
      </c>
      <c r="P659" s="85">
        <v>0.0</v>
      </c>
      <c r="Q659" s="46"/>
      <c r="R659" s="46"/>
      <c r="S659" s="46"/>
      <c r="T659" s="22" t="s">
        <v>215</v>
      </c>
      <c r="U659" s="86" t="s">
        <v>2291</v>
      </c>
      <c r="V659" s="9" t="s">
        <v>19</v>
      </c>
      <c r="W659" s="87" t="str">
        <f t="shared" si="3"/>
        <v>Ativo</v>
      </c>
      <c r="X659" s="22"/>
      <c r="Y659" s="88" t="s">
        <v>220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>
        <v>0.0</v>
      </c>
      <c r="AK659" s="90">
        <v>47901.55</v>
      </c>
      <c r="AL659" s="90">
        <v>48256.88</v>
      </c>
      <c r="AM659" s="90">
        <v>48591.25</v>
      </c>
      <c r="AN659" s="90">
        <v>48964.38</v>
      </c>
      <c r="AO659" s="90">
        <v>49359.0</v>
      </c>
      <c r="AP659" s="90">
        <v>59863.5</v>
      </c>
      <c r="AQ659" s="89">
        <v>68398.09</v>
      </c>
      <c r="AR659" s="89">
        <v>69000.88</v>
      </c>
    </row>
    <row r="660" ht="15.75" customHeight="1">
      <c r="A660" s="57" t="s">
        <v>37</v>
      </c>
      <c r="B660" s="230" t="s">
        <v>2292</v>
      </c>
      <c r="C660" s="247" t="s">
        <v>2293</v>
      </c>
      <c r="D660" s="81" t="s">
        <v>18</v>
      </c>
      <c r="E660" s="22" t="s">
        <v>298</v>
      </c>
      <c r="F660" s="81" t="s">
        <v>597</v>
      </c>
      <c r="G660" s="81" t="str">
        <f t="shared" si="1"/>
        <v>Augusto</v>
      </c>
      <c r="H660" s="87" t="s">
        <v>214</v>
      </c>
      <c r="I660" s="87" t="s">
        <v>24</v>
      </c>
      <c r="J660" s="81" t="str">
        <f t="shared" si="4"/>
        <v>Não</v>
      </c>
      <c r="K660" s="83">
        <v>44998.0</v>
      </c>
      <c r="L660" s="81"/>
      <c r="M660" s="86" t="s">
        <v>50</v>
      </c>
      <c r="N660" s="204">
        <v>0.012</v>
      </c>
      <c r="O660" s="86" t="s">
        <v>24</v>
      </c>
      <c r="P660" s="205">
        <v>0.0</v>
      </c>
      <c r="Q660" s="96"/>
      <c r="R660" s="46"/>
      <c r="S660" s="96" t="s">
        <v>2294</v>
      </c>
      <c r="T660" s="22" t="s">
        <v>215</v>
      </c>
      <c r="U660" s="86" t="s">
        <v>2295</v>
      </c>
      <c r="V660" s="9" t="s">
        <v>298</v>
      </c>
      <c r="W660" s="87" t="str">
        <f t="shared" si="3"/>
        <v>Ativo</v>
      </c>
      <c r="X660" s="22"/>
      <c r="Y660" s="88" t="s">
        <v>220</v>
      </c>
      <c r="Z660" s="90"/>
      <c r="AA660" s="90"/>
      <c r="AB660" s="90"/>
      <c r="AC660" s="90"/>
      <c r="AD660" s="90"/>
      <c r="AE660" s="90">
        <v>4066.02</v>
      </c>
      <c r="AF660" s="90">
        <v>119885.32</v>
      </c>
      <c r="AG660" s="90">
        <v>120387.26</v>
      </c>
      <c r="AH660" s="90">
        <v>122550.79</v>
      </c>
      <c r="AI660" s="90">
        <v>124736.01</v>
      </c>
      <c r="AJ660" s="90">
        <v>126205.58</v>
      </c>
      <c r="AK660" s="90">
        <v>126009.64</v>
      </c>
      <c r="AL660" s="90">
        <v>238439.05</v>
      </c>
      <c r="AM660" s="90">
        <v>238416.3</v>
      </c>
      <c r="AN660" s="90">
        <v>243583.02</v>
      </c>
      <c r="AO660" s="90">
        <v>248332.55</v>
      </c>
      <c r="AP660" s="90">
        <v>244038.43</v>
      </c>
      <c r="AQ660" s="89">
        <v>167467.49</v>
      </c>
      <c r="AR660" s="89">
        <v>168695.58</v>
      </c>
    </row>
    <row r="661" ht="15.75" customHeight="1">
      <c r="A661" s="6" t="s">
        <v>37</v>
      </c>
      <c r="B661" s="230" t="s">
        <v>2292</v>
      </c>
      <c r="C661" s="132" t="s">
        <v>2296</v>
      </c>
      <c r="D661" s="9" t="s">
        <v>18</v>
      </c>
      <c r="E661" s="86" t="s">
        <v>298</v>
      </c>
      <c r="F661" s="81" t="s">
        <v>597</v>
      </c>
      <c r="G661" s="81" t="str">
        <f t="shared" si="1"/>
        <v>Augusto</v>
      </c>
      <c r="H661" s="87" t="s">
        <v>214</v>
      </c>
      <c r="I661" s="87" t="s">
        <v>24</v>
      </c>
      <c r="J661" s="81" t="str">
        <f t="shared" si="4"/>
        <v>Não</v>
      </c>
      <c r="K661" s="93">
        <v>45348.0</v>
      </c>
      <c r="L661" s="81"/>
      <c r="M661" s="86" t="s">
        <v>59</v>
      </c>
      <c r="N661" s="204">
        <v>0.025</v>
      </c>
      <c r="O661" s="86" t="s">
        <v>142</v>
      </c>
      <c r="P661" s="205">
        <v>0.2</v>
      </c>
      <c r="Q661" s="96"/>
      <c r="R661" s="46"/>
      <c r="S661" s="96" t="s">
        <v>2297</v>
      </c>
      <c r="T661" s="86" t="s">
        <v>215</v>
      </c>
      <c r="U661" s="86" t="s">
        <v>2298</v>
      </c>
      <c r="V661" s="9" t="s">
        <v>298</v>
      </c>
      <c r="W661" s="87" t="str">
        <f t="shared" si="3"/>
        <v>Ativo</v>
      </c>
      <c r="X661" s="22"/>
      <c r="Y661" s="88" t="s">
        <v>220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89">
        <v>177833.16</v>
      </c>
      <c r="AR661" s="89">
        <v>180938.03</v>
      </c>
    </row>
    <row r="662" ht="15.75" customHeight="1">
      <c r="A662" s="57" t="s">
        <v>37</v>
      </c>
      <c r="B662" s="80" t="s">
        <v>2299</v>
      </c>
      <c r="C662" s="20" t="s">
        <v>2300</v>
      </c>
      <c r="D662" s="81" t="s">
        <v>884</v>
      </c>
      <c r="E662" s="22" t="s">
        <v>19</v>
      </c>
      <c r="F662" s="81" t="s">
        <v>114</v>
      </c>
      <c r="G662" s="81" t="str">
        <f t="shared" si="1"/>
        <v>Breno</v>
      </c>
      <c r="H662" s="82" t="s">
        <v>214</v>
      </c>
      <c r="I662" s="82" t="s">
        <v>24</v>
      </c>
      <c r="J662" s="81" t="str">
        <f t="shared" si="4"/>
        <v>Não</v>
      </c>
      <c r="K662" s="83">
        <v>45253.0</v>
      </c>
      <c r="L662" s="81"/>
      <c r="M662" s="22" t="s">
        <v>50</v>
      </c>
      <c r="N662" s="58">
        <v>0.012</v>
      </c>
      <c r="O662" s="41" t="s">
        <v>24</v>
      </c>
      <c r="P662" s="59">
        <v>0.0</v>
      </c>
      <c r="Q662" s="46"/>
      <c r="R662" s="46"/>
      <c r="S662" s="46"/>
      <c r="T662" s="22" t="s">
        <v>215</v>
      </c>
      <c r="U662" s="86" t="s">
        <v>2301</v>
      </c>
      <c r="V662" s="9" t="s">
        <v>19</v>
      </c>
      <c r="W662" s="87" t="str">
        <f t="shared" si="3"/>
        <v>Ativo</v>
      </c>
      <c r="X662" s="22"/>
      <c r="Y662" s="88" t="s">
        <v>220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>
        <v>170070.52</v>
      </c>
      <c r="AO662" s="90">
        <v>171445.43</v>
      </c>
      <c r="AP662" s="90">
        <v>607050.12</v>
      </c>
      <c r="AQ662" s="89">
        <v>615015.2</v>
      </c>
      <c r="AR662" s="89">
        <v>623702.07</v>
      </c>
    </row>
    <row r="663" ht="15.75" customHeight="1">
      <c r="A663" s="57" t="s">
        <v>37</v>
      </c>
      <c r="B663" s="230" t="s">
        <v>2302</v>
      </c>
      <c r="C663" s="20" t="s">
        <v>2303</v>
      </c>
      <c r="D663" s="81" t="s">
        <v>18</v>
      </c>
      <c r="E663" s="22" t="s">
        <v>62</v>
      </c>
      <c r="F663" s="81" t="s">
        <v>63</v>
      </c>
      <c r="G663" s="81" t="str">
        <f t="shared" si="1"/>
        <v>Augusto</v>
      </c>
      <c r="H663" s="82" t="s">
        <v>214</v>
      </c>
      <c r="I663" s="82" t="s">
        <v>24</v>
      </c>
      <c r="J663" s="81" t="str">
        <f t="shared" si="4"/>
        <v>Sim</v>
      </c>
      <c r="K663" s="83">
        <v>45065.0</v>
      </c>
      <c r="L663" s="81"/>
      <c r="M663" s="22" t="s">
        <v>59</v>
      </c>
      <c r="N663" s="40">
        <v>0.025</v>
      </c>
      <c r="O663" s="22" t="s">
        <v>142</v>
      </c>
      <c r="P663" s="42">
        <v>0.2</v>
      </c>
      <c r="Q663" s="96" t="s">
        <v>2304</v>
      </c>
      <c r="R663" s="46"/>
      <c r="S663" s="46"/>
      <c r="T663" s="22" t="s">
        <v>215</v>
      </c>
      <c r="U663" s="86" t="s">
        <v>2305</v>
      </c>
      <c r="V663" s="9" t="s">
        <v>269</v>
      </c>
      <c r="W663" s="87" t="str">
        <f t="shared" si="3"/>
        <v>Ativo</v>
      </c>
      <c r="X663" s="22"/>
      <c r="Y663" s="88" t="s">
        <v>144</v>
      </c>
      <c r="Z663" s="90"/>
      <c r="AA663" s="90"/>
      <c r="AB663" s="90"/>
      <c r="AC663" s="90"/>
      <c r="AD663" s="90"/>
      <c r="AE663" s="90"/>
      <c r="AF663" s="90">
        <v>0.0</v>
      </c>
      <c r="AG663" s="90">
        <v>0.0</v>
      </c>
      <c r="AH663" s="90">
        <v>36143.78</v>
      </c>
      <c r="AI663" s="90">
        <v>149606.67</v>
      </c>
      <c r="AJ663" s="90">
        <v>196044.31</v>
      </c>
      <c r="AK663" s="90">
        <v>200551.99</v>
      </c>
      <c r="AL663" s="90">
        <v>200139.34</v>
      </c>
      <c r="AM663" s="90">
        <v>191279.63</v>
      </c>
      <c r="AN663" s="90">
        <v>205527.0</v>
      </c>
      <c r="AO663" s="90">
        <v>215348.53</v>
      </c>
      <c r="AP663" s="90">
        <v>200476.15</v>
      </c>
      <c r="AQ663" s="89">
        <v>203263.17</v>
      </c>
      <c r="AR663" s="89">
        <v>206222.73</v>
      </c>
    </row>
    <row r="664" ht="15.75" customHeight="1">
      <c r="A664" s="57" t="s">
        <v>37</v>
      </c>
      <c r="B664" s="230" t="s">
        <v>2302</v>
      </c>
      <c r="C664" s="20" t="s">
        <v>2306</v>
      </c>
      <c r="D664" s="81" t="s">
        <v>18</v>
      </c>
      <c r="E664" s="22" t="s">
        <v>62</v>
      </c>
      <c r="F664" s="81" t="s">
        <v>63</v>
      </c>
      <c r="G664" s="81" t="str">
        <f t="shared" si="1"/>
        <v>Augusto</v>
      </c>
      <c r="H664" s="82" t="s">
        <v>214</v>
      </c>
      <c r="I664" s="82" t="s">
        <v>24</v>
      </c>
      <c r="J664" s="81" t="str">
        <f t="shared" si="4"/>
        <v>Sim</v>
      </c>
      <c r="K664" s="83">
        <v>45008.0</v>
      </c>
      <c r="L664" s="81"/>
      <c r="M664" s="22" t="s">
        <v>278</v>
      </c>
      <c r="N664" s="40">
        <v>0.008</v>
      </c>
      <c r="O664" s="22" t="s">
        <v>279</v>
      </c>
      <c r="P664" s="42">
        <v>0.1</v>
      </c>
      <c r="Q664" s="96" t="s">
        <v>2307</v>
      </c>
      <c r="R664" s="46"/>
      <c r="S664" s="46"/>
      <c r="T664" s="22" t="s">
        <v>215</v>
      </c>
      <c r="U664" s="86" t="s">
        <v>2305</v>
      </c>
      <c r="V664" s="9" t="s">
        <v>269</v>
      </c>
      <c r="W664" s="87" t="str">
        <f t="shared" si="3"/>
        <v>Ativo</v>
      </c>
      <c r="X664" s="22"/>
      <c r="Y664" s="88" t="s">
        <v>144</v>
      </c>
      <c r="Z664" s="90"/>
      <c r="AA664" s="90"/>
      <c r="AB664" s="90"/>
      <c r="AC664" s="90"/>
      <c r="AD664" s="90"/>
      <c r="AE664" s="90"/>
      <c r="AF664" s="90">
        <v>163277.33</v>
      </c>
      <c r="AG664" s="90">
        <v>169594.56</v>
      </c>
      <c r="AH664" s="90">
        <v>180521.59</v>
      </c>
      <c r="AI664" s="90">
        <v>184229.48</v>
      </c>
      <c r="AJ664" s="90">
        <v>191310.25</v>
      </c>
      <c r="AK664" s="90">
        <v>207176.92</v>
      </c>
      <c r="AL664" s="90">
        <v>205472.06</v>
      </c>
      <c r="AM664" s="90">
        <v>200959.98</v>
      </c>
      <c r="AN664" s="90">
        <v>204814.37</v>
      </c>
      <c r="AO664" s="90">
        <v>213492.69</v>
      </c>
      <c r="AP664" s="90">
        <v>213961.05</v>
      </c>
      <c r="AQ664" s="89">
        <v>214669.12</v>
      </c>
      <c r="AR664" s="89">
        <v>214690.42</v>
      </c>
    </row>
    <row r="665" ht="15.75" customHeight="1">
      <c r="A665" s="57" t="s">
        <v>37</v>
      </c>
      <c r="B665" s="230" t="s">
        <v>2302</v>
      </c>
      <c r="C665" s="247" t="s">
        <v>2308</v>
      </c>
      <c r="D665" s="81" t="s">
        <v>18</v>
      </c>
      <c r="E665" s="22" t="s">
        <v>62</v>
      </c>
      <c r="F665" s="81" t="s">
        <v>63</v>
      </c>
      <c r="G665" s="81" t="str">
        <f t="shared" si="1"/>
        <v>Breno</v>
      </c>
      <c r="H665" s="82" t="s">
        <v>214</v>
      </c>
      <c r="I665" s="82" t="s">
        <v>24</v>
      </c>
      <c r="J665" s="81" t="str">
        <f t="shared" si="4"/>
        <v>Sim</v>
      </c>
      <c r="K665" s="83">
        <v>45008.0</v>
      </c>
      <c r="L665" s="81"/>
      <c r="M665" s="22" t="s">
        <v>50</v>
      </c>
      <c r="N665" s="40">
        <v>0.012</v>
      </c>
      <c r="O665" s="81" t="s">
        <v>24</v>
      </c>
      <c r="P665" s="85">
        <v>0.0</v>
      </c>
      <c r="Q665" s="96" t="s">
        <v>2309</v>
      </c>
      <c r="R665" s="46"/>
      <c r="S665" s="46"/>
      <c r="T665" s="22" t="s">
        <v>215</v>
      </c>
      <c r="U665" s="86" t="s">
        <v>2305</v>
      </c>
      <c r="V665" s="9" t="s">
        <v>269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/>
      <c r="AF665" s="90">
        <v>521621.68</v>
      </c>
      <c r="AG665" s="90">
        <v>532518.37</v>
      </c>
      <c r="AH665" s="90">
        <v>507006.42</v>
      </c>
      <c r="AI665" s="90">
        <v>431627.77</v>
      </c>
      <c r="AJ665" s="90">
        <v>435468.55</v>
      </c>
      <c r="AK665" s="90">
        <v>439899.37</v>
      </c>
      <c r="AL665" s="90">
        <v>442964.55</v>
      </c>
      <c r="AM665" s="90">
        <v>446342.96</v>
      </c>
      <c r="AN665" s="90">
        <v>449986.5</v>
      </c>
      <c r="AO665" s="90">
        <v>453760.24</v>
      </c>
      <c r="AP665" s="90">
        <v>457488.96</v>
      </c>
      <c r="AQ665" s="89">
        <v>456700.32</v>
      </c>
      <c r="AR665" s="89">
        <v>460657.48</v>
      </c>
    </row>
    <row r="666" ht="15.75" customHeight="1">
      <c r="A666" s="57" t="s">
        <v>37</v>
      </c>
      <c r="B666" s="230" t="s">
        <v>2310</v>
      </c>
      <c r="C666" s="247" t="s">
        <v>2311</v>
      </c>
      <c r="D666" s="81" t="s">
        <v>18</v>
      </c>
      <c r="E666" s="22" t="s">
        <v>19</v>
      </c>
      <c r="F666" s="81" t="s">
        <v>20</v>
      </c>
      <c r="G666" s="81" t="str">
        <f t="shared" si="1"/>
        <v>Breno</v>
      </c>
      <c r="H666" s="82" t="s">
        <v>214</v>
      </c>
      <c r="I666" s="82" t="s">
        <v>24</v>
      </c>
      <c r="J666" s="81" t="str">
        <f t="shared" si="4"/>
        <v>Não</v>
      </c>
      <c r="K666" s="83">
        <v>44952.0</v>
      </c>
      <c r="L666" s="81"/>
      <c r="M666" s="22" t="s">
        <v>50</v>
      </c>
      <c r="N666" s="40">
        <v>0.012</v>
      </c>
      <c r="O666" s="81" t="s">
        <v>24</v>
      </c>
      <c r="P666" s="85">
        <v>0.0</v>
      </c>
      <c r="Q666" s="138"/>
      <c r="R666" s="46"/>
      <c r="S666" s="96" t="s">
        <v>2312</v>
      </c>
      <c r="T666" s="22" t="s">
        <v>215</v>
      </c>
      <c r="U666" s="86" t="s">
        <v>2313</v>
      </c>
      <c r="V666" s="9" t="s">
        <v>19</v>
      </c>
      <c r="W666" s="87" t="str">
        <f t="shared" si="3"/>
        <v>Ativo</v>
      </c>
      <c r="X666" s="22"/>
      <c r="Y666" s="88" t="s">
        <v>220</v>
      </c>
      <c r="Z666" s="90"/>
      <c r="AA666" s="90"/>
      <c r="AB666" s="90"/>
      <c r="AC666" s="90"/>
      <c r="AD666" s="90">
        <v>579196.03</v>
      </c>
      <c r="AE666" s="90">
        <v>798318.68</v>
      </c>
      <c r="AF666" s="90">
        <v>807877.6</v>
      </c>
      <c r="AG666" s="90">
        <v>813726.89</v>
      </c>
      <c r="AH666" s="90">
        <v>887588.24</v>
      </c>
      <c r="AI666" s="90">
        <v>843575.38</v>
      </c>
      <c r="AJ666" s="90">
        <v>832895.88</v>
      </c>
      <c r="AK666" s="90">
        <v>839324.22</v>
      </c>
      <c r="AL666" s="90">
        <v>793669.27</v>
      </c>
      <c r="AM666" s="90">
        <v>798873.52</v>
      </c>
      <c r="AN666" s="90">
        <v>804218.39</v>
      </c>
      <c r="AO666" s="90">
        <v>799945.06</v>
      </c>
      <c r="AP666" s="90">
        <v>806505.87</v>
      </c>
      <c r="AQ666" s="89">
        <v>452576.47</v>
      </c>
      <c r="AR666" s="89">
        <v>456589.58</v>
      </c>
    </row>
    <row r="667" ht="15.75" customHeight="1">
      <c r="A667" s="57" t="s">
        <v>37</v>
      </c>
      <c r="B667" s="97" t="s">
        <v>2314</v>
      </c>
      <c r="C667" s="20" t="s">
        <v>2315</v>
      </c>
      <c r="D667" s="81" t="s">
        <v>18</v>
      </c>
      <c r="E667" s="22" t="s">
        <v>19</v>
      </c>
      <c r="F667" s="81" t="s">
        <v>52</v>
      </c>
      <c r="G667" s="81" t="str">
        <f t="shared" si="1"/>
        <v>Augusto</v>
      </c>
      <c r="H667" s="87" t="s">
        <v>239</v>
      </c>
      <c r="I667" s="87" t="s">
        <v>253</v>
      </c>
      <c r="J667" s="81" t="str">
        <f t="shared" si="4"/>
        <v>Não</v>
      </c>
      <c r="K667" s="83">
        <v>44986.0</v>
      </c>
      <c r="L667" s="22"/>
      <c r="M667" s="22" t="s">
        <v>50</v>
      </c>
      <c r="N667" s="84">
        <v>0.012</v>
      </c>
      <c r="O667" s="81" t="s">
        <v>24</v>
      </c>
      <c r="P667" s="85">
        <v>0.0</v>
      </c>
      <c r="Q667" s="46"/>
      <c r="R667" s="46"/>
      <c r="S667" s="46"/>
      <c r="T667" s="22" t="s">
        <v>215</v>
      </c>
      <c r="U667" s="86" t="s">
        <v>2316</v>
      </c>
      <c r="V667" s="9" t="s">
        <v>19</v>
      </c>
      <c r="W667" s="87" t="str">
        <f t="shared" si="3"/>
        <v>Ativo</v>
      </c>
      <c r="X667" s="22"/>
      <c r="Y667" s="88" t="s">
        <v>220</v>
      </c>
      <c r="Z667" s="90"/>
      <c r="AA667" s="90"/>
      <c r="AB667" s="90"/>
      <c r="AC667" s="90"/>
      <c r="AD667" s="90"/>
      <c r="AE667" s="90">
        <v>0.0</v>
      </c>
      <c r="AF667" s="90">
        <v>302924.14</v>
      </c>
      <c r="AG667" s="90">
        <v>305070.15</v>
      </c>
      <c r="AH667" s="90">
        <v>308282.0</v>
      </c>
      <c r="AI667" s="90">
        <v>277.8</v>
      </c>
      <c r="AJ667" s="90">
        <v>14.67</v>
      </c>
      <c r="AK667" s="90">
        <v>14.67</v>
      </c>
      <c r="AL667" s="90">
        <v>14.67</v>
      </c>
      <c r="AM667" s="90">
        <v>14.67</v>
      </c>
      <c r="AN667" s="90">
        <v>14.67</v>
      </c>
      <c r="AO667" s="90">
        <v>14.67</v>
      </c>
      <c r="AP667" s="90">
        <v>14.67</v>
      </c>
      <c r="AQ667" s="89">
        <v>14.67</v>
      </c>
      <c r="AR667" s="89">
        <v>14.67</v>
      </c>
    </row>
    <row r="668" ht="15.75" customHeight="1">
      <c r="A668" s="6" t="s">
        <v>37</v>
      </c>
      <c r="B668" s="91" t="s">
        <v>2317</v>
      </c>
      <c r="C668" s="92" t="s">
        <v>2318</v>
      </c>
      <c r="D668" s="9" t="s">
        <v>67</v>
      </c>
      <c r="E668" s="86" t="s">
        <v>29</v>
      </c>
      <c r="F668" s="9" t="s">
        <v>30</v>
      </c>
      <c r="G668" s="81" t="str">
        <f t="shared" si="1"/>
        <v>Augusto</v>
      </c>
      <c r="H668" s="87" t="s">
        <v>214</v>
      </c>
      <c r="I668" s="87" t="s">
        <v>24</v>
      </c>
      <c r="J668" s="81" t="str">
        <f t="shared" si="4"/>
        <v>Não</v>
      </c>
      <c r="K668" s="93">
        <v>45315.0</v>
      </c>
      <c r="L668" s="22"/>
      <c r="M668" s="86" t="s">
        <v>77</v>
      </c>
      <c r="N668" s="94">
        <v>0.015</v>
      </c>
      <c r="O668" s="9" t="s">
        <v>86</v>
      </c>
      <c r="P668" s="95">
        <v>0.1</v>
      </c>
      <c r="Q668" s="46"/>
      <c r="R668" s="46"/>
      <c r="S668" s="46"/>
      <c r="T668" s="86" t="s">
        <v>215</v>
      </c>
      <c r="U668" s="86" t="s">
        <v>2319</v>
      </c>
      <c r="V668" s="9" t="s">
        <v>29</v>
      </c>
      <c r="W668" s="87" t="str">
        <f t="shared" si="3"/>
        <v>Ativo</v>
      </c>
      <c r="X668" s="22"/>
      <c r="Y668" s="88" t="s">
        <v>220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>
        <v>249493.29</v>
      </c>
      <c r="AQ668" s="89">
        <v>252033.87</v>
      </c>
      <c r="AR668" s="89">
        <v>254560.55</v>
      </c>
    </row>
    <row r="669" ht="16.5" customHeight="1">
      <c r="A669" s="57" t="s">
        <v>37</v>
      </c>
      <c r="B669" s="37" t="s">
        <v>2320</v>
      </c>
      <c r="C669" s="34" t="s">
        <v>2321</v>
      </c>
      <c r="D669" s="81" t="s">
        <v>18</v>
      </c>
      <c r="E669" s="22" t="s">
        <v>29</v>
      </c>
      <c r="F669" s="81" t="s">
        <v>234</v>
      </c>
      <c r="G669" s="81" t="str">
        <f t="shared" si="1"/>
        <v>Augusto</v>
      </c>
      <c r="H669" s="82" t="s">
        <v>214</v>
      </c>
      <c r="I669" s="82" t="s">
        <v>24</v>
      </c>
      <c r="J669" s="81" t="str">
        <f t="shared" si="4"/>
        <v>Não</v>
      </c>
      <c r="K669" s="83">
        <v>45182.0</v>
      </c>
      <c r="L669" s="22"/>
      <c r="M669" s="22" t="s">
        <v>50</v>
      </c>
      <c r="N669" s="84">
        <v>0.012</v>
      </c>
      <c r="O669" s="81" t="s">
        <v>24</v>
      </c>
      <c r="P669" s="85">
        <v>0.0</v>
      </c>
      <c r="Q669" s="46"/>
      <c r="R669" s="46"/>
      <c r="S669" s="46"/>
      <c r="T669" s="22" t="s">
        <v>215</v>
      </c>
      <c r="U669" s="86" t="s">
        <v>2322</v>
      </c>
      <c r="V669" s="9" t="s">
        <v>29</v>
      </c>
      <c r="W669" s="87" t="str">
        <f t="shared" si="3"/>
        <v>Ativo</v>
      </c>
      <c r="X669" s="22"/>
      <c r="Y669" s="88" t="s">
        <v>220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>
        <v>131676.6</v>
      </c>
      <c r="AM669" s="90">
        <v>142546.85</v>
      </c>
      <c r="AN669" s="90">
        <v>144758.67</v>
      </c>
      <c r="AO669" s="90">
        <v>146016.86</v>
      </c>
      <c r="AP669" s="90">
        <v>147259.55</v>
      </c>
      <c r="AQ669" s="89">
        <v>148387.2</v>
      </c>
      <c r="AR669" s="89">
        <v>149376.34</v>
      </c>
    </row>
    <row r="670" ht="16.5" customHeight="1">
      <c r="A670" s="57" t="s">
        <v>37</v>
      </c>
      <c r="B670" s="80" t="s">
        <v>2323</v>
      </c>
      <c r="C670" s="20" t="s">
        <v>2324</v>
      </c>
      <c r="D670" s="81" t="s">
        <v>18</v>
      </c>
      <c r="E670" s="22" t="s">
        <v>29</v>
      </c>
      <c r="F670" s="81" t="s">
        <v>76</v>
      </c>
      <c r="G670" s="81" t="str">
        <f t="shared" si="1"/>
        <v>Augusto</v>
      </c>
      <c r="H670" s="82" t="s">
        <v>239</v>
      </c>
      <c r="I670" s="82" t="s">
        <v>272</v>
      </c>
      <c r="J670" s="81" t="str">
        <f t="shared" si="4"/>
        <v>Não</v>
      </c>
      <c r="K670" s="83">
        <v>45051.0</v>
      </c>
      <c r="L670" s="22"/>
      <c r="M670" s="22" t="s">
        <v>50</v>
      </c>
      <c r="N670" s="84">
        <v>0.01</v>
      </c>
      <c r="O670" s="81" t="s">
        <v>24</v>
      </c>
      <c r="P670" s="85">
        <v>0.0</v>
      </c>
      <c r="Q670" s="46"/>
      <c r="R670" s="46"/>
      <c r="S670" s="46"/>
      <c r="T670" s="22" t="s">
        <v>215</v>
      </c>
      <c r="U670" s="86" t="s">
        <v>2325</v>
      </c>
      <c r="V670" s="9" t="s">
        <v>243</v>
      </c>
      <c r="W670" s="87" t="str">
        <f t="shared" si="3"/>
        <v>Ativo</v>
      </c>
      <c r="X670" s="22"/>
      <c r="Y670" s="88" t="s">
        <v>144</v>
      </c>
      <c r="Z670" s="90"/>
      <c r="AA670" s="90"/>
      <c r="AB670" s="90"/>
      <c r="AC670" s="90"/>
      <c r="AD670" s="90"/>
      <c r="AE670" s="90"/>
      <c r="AF670" s="90"/>
      <c r="AG670" s="90">
        <v>1689189.64</v>
      </c>
      <c r="AH670" s="90">
        <v>1696169.83</v>
      </c>
      <c r="AI670" s="90">
        <v>1715562.2</v>
      </c>
      <c r="AJ670" s="90">
        <v>1374140.03</v>
      </c>
      <c r="AK670" s="90">
        <v>0.0</v>
      </c>
      <c r="AL670" s="90">
        <v>0.0</v>
      </c>
      <c r="AM670" s="90">
        <v>0.0</v>
      </c>
      <c r="AN670" s="90">
        <v>0.0</v>
      </c>
      <c r="AO670" s="90">
        <v>0.0</v>
      </c>
      <c r="AP670" s="90">
        <v>0.0</v>
      </c>
      <c r="AQ670" s="89">
        <v>0.0</v>
      </c>
      <c r="AR670" s="89">
        <v>0.0</v>
      </c>
    </row>
    <row r="671" ht="16.5" customHeight="1">
      <c r="A671" s="6" t="s">
        <v>37</v>
      </c>
      <c r="B671" s="91" t="s">
        <v>2326</v>
      </c>
      <c r="C671" s="7" t="s">
        <v>2327</v>
      </c>
      <c r="D671" s="9" t="s">
        <v>67</v>
      </c>
      <c r="E671" s="86" t="s">
        <v>29</v>
      </c>
      <c r="F671" s="9" t="s">
        <v>30</v>
      </c>
      <c r="G671" s="81" t="str">
        <f t="shared" si="1"/>
        <v>Breno</v>
      </c>
      <c r="H671" s="87" t="s">
        <v>239</v>
      </c>
      <c r="I671" s="87" t="s">
        <v>240</v>
      </c>
      <c r="J671" s="81" t="str">
        <f t="shared" si="4"/>
        <v>Não</v>
      </c>
      <c r="K671" s="93">
        <v>45359.0</v>
      </c>
      <c r="L671" s="22"/>
      <c r="M671" s="86" t="s">
        <v>127</v>
      </c>
      <c r="N671" s="94">
        <v>0.0</v>
      </c>
      <c r="O671" s="9" t="s">
        <v>24</v>
      </c>
      <c r="P671" s="95">
        <v>0.0</v>
      </c>
      <c r="Q671" s="46"/>
      <c r="R671" s="46"/>
      <c r="S671" s="46"/>
      <c r="T671" s="86" t="s">
        <v>215</v>
      </c>
      <c r="U671" s="5" t="s">
        <v>2328</v>
      </c>
      <c r="V671" s="9" t="s">
        <v>298</v>
      </c>
      <c r="W671" s="87" t="str">
        <f t="shared" si="3"/>
        <v>Ativo</v>
      </c>
      <c r="X671" s="22"/>
      <c r="Y671" s="88" t="s">
        <v>144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  <c r="AQ671" s="89"/>
      <c r="AR671" s="89">
        <v>536257.18</v>
      </c>
    </row>
    <row r="672" ht="15.75" customHeight="1">
      <c r="A672" s="57" t="s">
        <v>37</v>
      </c>
      <c r="B672" s="133" t="s">
        <v>2329</v>
      </c>
      <c r="C672" s="20" t="s">
        <v>2330</v>
      </c>
      <c r="D672" s="81" t="s">
        <v>18</v>
      </c>
      <c r="E672" s="22" t="s">
        <v>19</v>
      </c>
      <c r="F672" s="81" t="s">
        <v>20</v>
      </c>
      <c r="G672" s="81" t="str">
        <f t="shared" si="1"/>
        <v>Augusto</v>
      </c>
      <c r="H672" s="82" t="s">
        <v>214</v>
      </c>
      <c r="I672" s="82" t="s">
        <v>24</v>
      </c>
      <c r="J672" s="81" t="str">
        <f t="shared" si="4"/>
        <v>Não</v>
      </c>
      <c r="K672" s="83">
        <v>44992.0</v>
      </c>
      <c r="L672" s="22"/>
      <c r="M672" s="22" t="s">
        <v>50</v>
      </c>
      <c r="N672" s="84">
        <v>0.01</v>
      </c>
      <c r="O672" s="81" t="s">
        <v>24</v>
      </c>
      <c r="P672" s="85">
        <v>0.0</v>
      </c>
      <c r="Q672" s="46"/>
      <c r="R672" s="46"/>
      <c r="S672" s="46"/>
      <c r="T672" s="22" t="s">
        <v>215</v>
      </c>
      <c r="U672" s="86" t="s">
        <v>2331</v>
      </c>
      <c r="V672" s="9" t="s">
        <v>19</v>
      </c>
      <c r="W672" s="87" t="str">
        <f t="shared" si="3"/>
        <v>Ativo</v>
      </c>
      <c r="X672" s="22"/>
      <c r="Y672" s="88" t="s">
        <v>144</v>
      </c>
      <c r="Z672" s="90"/>
      <c r="AA672" s="90"/>
      <c r="AB672" s="90"/>
      <c r="AC672" s="90"/>
      <c r="AD672" s="90"/>
      <c r="AE672" s="90">
        <v>68740.04</v>
      </c>
      <c r="AF672" s="90">
        <v>69255.53</v>
      </c>
      <c r="AG672" s="90">
        <v>69786.2</v>
      </c>
      <c r="AH672" s="90">
        <v>70572.13</v>
      </c>
      <c r="AI672" s="90">
        <v>71251.35</v>
      </c>
      <c r="AJ672" s="90">
        <v>61652.23</v>
      </c>
      <c r="AK672" s="90">
        <v>62276.69</v>
      </c>
      <c r="AL672" s="90">
        <v>62797.85</v>
      </c>
      <c r="AM672" s="90">
        <v>63368.38</v>
      </c>
      <c r="AN672" s="90">
        <v>63801.15</v>
      </c>
      <c r="AO672" s="90">
        <v>64203.2</v>
      </c>
      <c r="AP672" s="90">
        <v>64745.13</v>
      </c>
      <c r="AQ672" s="89">
        <v>65189.27</v>
      </c>
      <c r="AR672" s="89">
        <v>65158.14</v>
      </c>
    </row>
    <row r="673" ht="15.75" customHeight="1">
      <c r="A673" s="249" t="s">
        <v>37</v>
      </c>
      <c r="B673" s="250" t="s">
        <v>2332</v>
      </c>
      <c r="C673" s="251" t="s">
        <v>2333</v>
      </c>
      <c r="D673" s="252" t="s">
        <v>18</v>
      </c>
      <c r="E673" s="253" t="s">
        <v>29</v>
      </c>
      <c r="F673" s="252" t="s">
        <v>234</v>
      </c>
      <c r="G673" s="81" t="str">
        <f t="shared" si="1"/>
        <v>Augusto</v>
      </c>
      <c r="H673" s="254" t="s">
        <v>239</v>
      </c>
      <c r="I673" s="254" t="s">
        <v>272</v>
      </c>
      <c r="J673" s="81" t="str">
        <f t="shared" si="4"/>
        <v>Não</v>
      </c>
      <c r="K673" s="255">
        <v>44894.0</v>
      </c>
      <c r="L673" s="253"/>
      <c r="M673" s="253" t="s">
        <v>454</v>
      </c>
      <c r="N673" s="256">
        <v>0.007</v>
      </c>
      <c r="O673" s="252" t="s">
        <v>24</v>
      </c>
      <c r="P673" s="257">
        <v>0.0</v>
      </c>
      <c r="Q673" s="258"/>
      <c r="R673" s="258"/>
      <c r="S673" s="258"/>
      <c r="T673" s="253" t="s">
        <v>296</v>
      </c>
      <c r="U673" s="259" t="s">
        <v>2334</v>
      </c>
      <c r="V673" s="260" t="s">
        <v>243</v>
      </c>
      <c r="W673" s="87" t="str">
        <f t="shared" si="3"/>
        <v>Ativo</v>
      </c>
      <c r="X673" s="253"/>
      <c r="Y673" s="261" t="s">
        <v>220</v>
      </c>
      <c r="Z673" s="262"/>
      <c r="AA673" s="262"/>
      <c r="AB673" s="262"/>
      <c r="AC673" s="262">
        <v>2655155.41</v>
      </c>
      <c r="AD673" s="262">
        <v>2675570.11</v>
      </c>
      <c r="AE673" s="262">
        <v>2699231.96</v>
      </c>
      <c r="AF673" s="262">
        <v>2728008.19</v>
      </c>
      <c r="AG673" s="262">
        <v>2738653.68</v>
      </c>
      <c r="AH673" s="262">
        <v>2770866.74</v>
      </c>
      <c r="AI673" s="262">
        <v>2798261.37</v>
      </c>
      <c r="AJ673" s="262">
        <v>2825569.34</v>
      </c>
      <c r="AK673" s="262">
        <v>2851375.93</v>
      </c>
      <c r="AL673" s="262">
        <v>2873474.15</v>
      </c>
      <c r="AM673" s="262">
        <v>2892360.45</v>
      </c>
      <c r="AN673" s="262">
        <v>360671.84</v>
      </c>
      <c r="AO673" s="262">
        <v>362643.08</v>
      </c>
      <c r="AP673" s="262">
        <v>220.0</v>
      </c>
      <c r="AQ673" s="89">
        <v>170.04</v>
      </c>
      <c r="AR673" s="89">
        <v>170.67</v>
      </c>
    </row>
    <row r="674" ht="15.75" customHeight="1">
      <c r="A674" s="263" t="s">
        <v>37</v>
      </c>
      <c r="B674" s="106" t="s">
        <v>2335</v>
      </c>
      <c r="C674" s="107" t="s">
        <v>2336</v>
      </c>
      <c r="D674" s="260" t="s">
        <v>884</v>
      </c>
      <c r="E674" s="259" t="s">
        <v>19</v>
      </c>
      <c r="F674" s="9" t="s">
        <v>114</v>
      </c>
      <c r="G674" s="81" t="str">
        <f t="shared" si="1"/>
        <v>Augusto</v>
      </c>
      <c r="H674" s="254" t="s">
        <v>252</v>
      </c>
      <c r="I674" s="254" t="s">
        <v>272</v>
      </c>
      <c r="J674" s="81" t="str">
        <f t="shared" si="4"/>
        <v>Não</v>
      </c>
      <c r="K674" s="264">
        <v>45376.0</v>
      </c>
      <c r="L674" s="253"/>
      <c r="M674" s="259" t="s">
        <v>50</v>
      </c>
      <c r="N674" s="265">
        <v>0.012</v>
      </c>
      <c r="O674" s="260" t="s">
        <v>24</v>
      </c>
      <c r="P674" s="266">
        <v>0.0</v>
      </c>
      <c r="Q674" s="258"/>
      <c r="R674" s="258"/>
      <c r="S674" s="258"/>
      <c r="T674" s="259" t="s">
        <v>215</v>
      </c>
      <c r="U674" s="5" t="s">
        <v>2337</v>
      </c>
      <c r="V674" s="260" t="s">
        <v>19</v>
      </c>
      <c r="W674" s="87" t="str">
        <f t="shared" si="3"/>
        <v>Ativo</v>
      </c>
      <c r="X674" s="253"/>
      <c r="Y674" s="261"/>
      <c r="Z674" s="262"/>
      <c r="AA674" s="262"/>
      <c r="AB674" s="262"/>
      <c r="AC674" s="262"/>
      <c r="AD674" s="262"/>
      <c r="AE674" s="262"/>
      <c r="AF674" s="262"/>
      <c r="AG674" s="262"/>
      <c r="AH674" s="262"/>
      <c r="AI674" s="262"/>
      <c r="AJ674" s="262"/>
      <c r="AK674" s="262"/>
      <c r="AL674" s="262"/>
      <c r="AM674" s="262"/>
      <c r="AN674" s="262"/>
      <c r="AO674" s="262"/>
      <c r="AP674" s="262"/>
      <c r="AQ674" s="89"/>
      <c r="AR674" s="89">
        <v>0.0</v>
      </c>
    </row>
    <row r="675" ht="15.75" customHeight="1">
      <c r="A675" s="57" t="s">
        <v>37</v>
      </c>
      <c r="B675" s="230" t="s">
        <v>2338</v>
      </c>
      <c r="C675" s="267" t="s">
        <v>2339</v>
      </c>
      <c r="D675" s="81" t="s">
        <v>18</v>
      </c>
      <c r="E675" s="22" t="s">
        <v>62</v>
      </c>
      <c r="F675" s="81" t="s">
        <v>74</v>
      </c>
      <c r="G675" s="81" t="str">
        <f t="shared" si="1"/>
        <v>Augusto</v>
      </c>
      <c r="H675" s="82" t="s">
        <v>214</v>
      </c>
      <c r="I675" s="82" t="s">
        <v>24</v>
      </c>
      <c r="J675" s="81" t="str">
        <f t="shared" si="4"/>
        <v>Não</v>
      </c>
      <c r="K675" s="83">
        <v>45159.0</v>
      </c>
      <c r="L675" s="98"/>
      <c r="M675" s="22" t="s">
        <v>50</v>
      </c>
      <c r="N675" s="84">
        <v>0.012</v>
      </c>
      <c r="O675" s="81" t="s">
        <v>24</v>
      </c>
      <c r="P675" s="85">
        <v>0.0</v>
      </c>
      <c r="Q675" s="102"/>
      <c r="R675" s="102"/>
      <c r="S675" s="96" t="s">
        <v>2340</v>
      </c>
      <c r="T675" s="22" t="s">
        <v>215</v>
      </c>
      <c r="U675" s="86" t="s">
        <v>2341</v>
      </c>
      <c r="V675" s="9" t="s">
        <v>269</v>
      </c>
      <c r="W675" s="87" t="str">
        <f t="shared" si="3"/>
        <v>Ativo</v>
      </c>
      <c r="X675" s="22"/>
      <c r="Y675" s="88" t="s">
        <v>144</v>
      </c>
      <c r="Z675" s="90"/>
      <c r="AA675" s="90"/>
      <c r="AB675" s="90"/>
      <c r="AC675" s="90"/>
      <c r="AD675" s="90"/>
      <c r="AE675" s="90"/>
      <c r="AF675" s="90"/>
      <c r="AG675" s="90">
        <v>0.0</v>
      </c>
      <c r="AH675" s="90">
        <v>0.0</v>
      </c>
      <c r="AI675" s="90">
        <v>0.0</v>
      </c>
      <c r="AJ675" s="90">
        <v>0.0</v>
      </c>
      <c r="AK675" s="90">
        <v>211510.28</v>
      </c>
      <c r="AL675" s="90">
        <v>213108.31</v>
      </c>
      <c r="AM675" s="90">
        <v>214818.17</v>
      </c>
      <c r="AN675" s="90">
        <v>233600.15</v>
      </c>
      <c r="AO675" s="90">
        <v>234755.16</v>
      </c>
      <c r="AP675" s="90">
        <v>236867.04</v>
      </c>
      <c r="AQ675" s="89">
        <v>238650.84</v>
      </c>
      <c r="AR675" s="89">
        <v>240282.31</v>
      </c>
    </row>
    <row r="676" ht="15.75" customHeight="1">
      <c r="A676" s="268"/>
      <c r="B676" s="268"/>
      <c r="C676" s="104"/>
      <c r="D676" s="269"/>
      <c r="E676" s="269"/>
      <c r="F676" s="270"/>
      <c r="G676" s="270"/>
      <c r="H676" s="271"/>
      <c r="I676" s="272"/>
      <c r="J676" s="271"/>
      <c r="K676" s="273"/>
      <c r="L676" s="273"/>
      <c r="M676" s="270"/>
      <c r="N676" s="274"/>
      <c r="O676" s="274"/>
      <c r="P676" s="275"/>
      <c r="Q676" s="276"/>
      <c r="R676" s="276"/>
      <c r="S676" s="276"/>
      <c r="T676" s="270"/>
      <c r="U676" s="270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  <c r="AR676" s="278"/>
    </row>
    <row r="677" ht="15.75" customHeight="1">
      <c r="A677" s="279"/>
      <c r="B677" s="280" t="s">
        <v>2342</v>
      </c>
      <c r="C677" s="281">
        <f>COUNTIF(H:H,"Ativo")</f>
        <v>488</v>
      </c>
      <c r="D677" s="122"/>
      <c r="E677" s="270"/>
      <c r="F677" s="270"/>
      <c r="G677" s="270"/>
      <c r="H677" s="270"/>
      <c r="I677" s="282"/>
      <c r="J677" s="270"/>
      <c r="K677" s="273"/>
      <c r="L677" s="273"/>
      <c r="M677" s="270"/>
      <c r="N677" s="274"/>
      <c r="O677" s="274"/>
      <c r="P677" s="275"/>
      <c r="Q677" s="276"/>
      <c r="R677" s="276"/>
      <c r="S677" s="276"/>
      <c r="T677" s="270"/>
      <c r="U677" s="122"/>
      <c r="V677" s="122"/>
      <c r="W677" s="270"/>
      <c r="X677" s="273"/>
      <c r="Y677" s="273"/>
      <c r="Z677" s="277"/>
      <c r="AA677" s="283">
        <f t="shared" ref="AA677:AH677" si="5">SUM(AA4:AA676)</f>
        <v>0</v>
      </c>
      <c r="AB677" s="283">
        <f t="shared" si="5"/>
        <v>0</v>
      </c>
      <c r="AC677" s="283">
        <f t="shared" si="5"/>
        <v>11487265.99</v>
      </c>
      <c r="AD677" s="283">
        <f t="shared" si="5"/>
        <v>27095720.27</v>
      </c>
      <c r="AE677" s="283">
        <f t="shared" si="5"/>
        <v>67316998.84</v>
      </c>
      <c r="AF677" s="283">
        <f t="shared" si="5"/>
        <v>121282813.8</v>
      </c>
      <c r="AG677" s="283">
        <f t="shared" si="5"/>
        <v>158453126.6</v>
      </c>
      <c r="AH677" s="283">
        <f t="shared" si="5"/>
        <v>176485810.2</v>
      </c>
      <c r="AI677" s="283">
        <f t="shared" ref="AI677:AR677" si="6">SUM(AI3:AI676)</f>
        <v>200973916.2</v>
      </c>
      <c r="AJ677" s="283">
        <f t="shared" si="6"/>
        <v>223824019</v>
      </c>
      <c r="AK677" s="283">
        <f t="shared" si="6"/>
        <v>251828795.4</v>
      </c>
      <c r="AL677" s="283">
        <f t="shared" si="6"/>
        <v>253308331.6</v>
      </c>
      <c r="AM677" s="283">
        <f t="shared" si="6"/>
        <v>261297595.4</v>
      </c>
      <c r="AN677" s="283">
        <f t="shared" si="6"/>
        <v>269633672.6</v>
      </c>
      <c r="AO677" s="283">
        <f t="shared" si="6"/>
        <v>277910116.6</v>
      </c>
      <c r="AP677" s="283">
        <f t="shared" si="6"/>
        <v>278619209.6</v>
      </c>
      <c r="AQ677" s="283">
        <f t="shared" si="6"/>
        <v>283559126.8</v>
      </c>
      <c r="AR677" s="283">
        <f t="shared" si="6"/>
        <v>281299760.7</v>
      </c>
    </row>
    <row r="678" ht="15.75" customHeight="1">
      <c r="A678" s="284"/>
      <c r="B678" s="285" t="s">
        <v>2343</v>
      </c>
      <c r="C678" s="286">
        <f>COUNTIF(H:H,"Inativo")</f>
        <v>123</v>
      </c>
      <c r="D678" s="122"/>
      <c r="E678" s="287"/>
      <c r="F678" s="271"/>
      <c r="G678" s="271"/>
      <c r="H678" s="269"/>
      <c r="I678" s="288"/>
      <c r="J678" s="269"/>
      <c r="K678" s="289"/>
      <c r="L678" s="290"/>
      <c r="M678" s="269"/>
      <c r="N678" s="274"/>
      <c r="O678" s="274"/>
      <c r="P678" s="275"/>
      <c r="Q678" s="276"/>
      <c r="R678" s="276"/>
      <c r="S678" s="276"/>
      <c r="T678" s="270"/>
      <c r="U678" s="122"/>
      <c r="V678" s="122"/>
      <c r="W678" s="270"/>
      <c r="X678" s="290"/>
      <c r="Y678" s="290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  <c r="AR678" s="278"/>
    </row>
    <row r="679" ht="15.75" customHeight="1">
      <c r="A679" s="284"/>
      <c r="B679" s="285" t="s">
        <v>2344</v>
      </c>
      <c r="C679" s="286">
        <f>COUNTIF(H:H,"Encerrado")</f>
        <v>33</v>
      </c>
      <c r="D679" s="122"/>
      <c r="E679" s="287"/>
      <c r="F679" s="271"/>
      <c r="G679" s="271"/>
      <c r="H679" s="269"/>
      <c r="I679" s="288"/>
      <c r="J679" s="269"/>
      <c r="K679" s="289"/>
      <c r="L679" s="290"/>
      <c r="M679" s="269"/>
      <c r="N679" s="274"/>
      <c r="O679" s="274"/>
      <c r="P679" s="275"/>
      <c r="Q679" s="276"/>
      <c r="R679" s="276"/>
      <c r="S679" s="276"/>
      <c r="T679" s="270"/>
      <c r="U679" s="122"/>
      <c r="V679" s="122"/>
      <c r="W679" s="270"/>
      <c r="X679" s="290"/>
      <c r="Y679" s="290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  <c r="AR679" s="278"/>
    </row>
    <row r="680" ht="15.75" customHeight="1">
      <c r="A680" s="291"/>
      <c r="B680" s="292" t="s">
        <v>2345</v>
      </c>
      <c r="C680" s="293">
        <f>COUNTIF(H:H,"Pode Operar")</f>
        <v>29</v>
      </c>
      <c r="D680" s="122"/>
      <c r="E680" s="287"/>
      <c r="F680" s="271"/>
      <c r="G680" s="271"/>
      <c r="H680" s="269"/>
      <c r="I680" s="288"/>
      <c r="J680" s="269"/>
      <c r="K680" s="289"/>
      <c r="L680" s="290"/>
      <c r="M680" s="269"/>
      <c r="N680" s="274"/>
      <c r="O680" s="274"/>
      <c r="P680" s="275"/>
      <c r="Q680" s="276"/>
      <c r="R680" s="276"/>
      <c r="S680" s="276"/>
      <c r="T680" s="270"/>
      <c r="U680" s="122"/>
      <c r="V680" s="122"/>
      <c r="W680" s="270"/>
      <c r="X680" s="290"/>
      <c r="Y680" s="290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  <c r="AR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4"/>
      <c r="B686" s="294"/>
      <c r="C686" s="295"/>
      <c r="D686" s="287"/>
      <c r="E686" s="287"/>
      <c r="F686" s="296"/>
      <c r="G686" s="296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7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4"/>
      <c r="B687" s="294"/>
      <c r="C687" s="295"/>
      <c r="D687" s="287"/>
      <c r="E687" s="287"/>
      <c r="F687" s="296"/>
      <c r="G687" s="296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7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  <row r="688" ht="15.75" customHeight="1">
      <c r="A688" s="294"/>
      <c r="B688" s="294"/>
      <c r="C688" s="295"/>
      <c r="D688" s="287"/>
      <c r="E688" s="287"/>
      <c r="F688" s="296"/>
      <c r="G688" s="296"/>
      <c r="H688" s="269"/>
      <c r="I688" s="288"/>
      <c r="J688" s="269"/>
      <c r="K688" s="289"/>
      <c r="L688" s="273"/>
      <c r="M688" s="270"/>
      <c r="N688" s="274"/>
      <c r="O688" s="274"/>
      <c r="P688" s="275"/>
      <c r="Q688" s="276"/>
      <c r="R688" s="276"/>
      <c r="S688" s="276"/>
      <c r="T688" s="270"/>
      <c r="U688" s="297"/>
      <c r="V688" s="270"/>
      <c r="W688" s="270"/>
      <c r="X688" s="273"/>
      <c r="Y688" s="273"/>
      <c r="Z688" s="277"/>
      <c r="AA688" s="278"/>
      <c r="AB688" s="278"/>
      <c r="AC688" s="278"/>
      <c r="AD688" s="278"/>
      <c r="AE688" s="278"/>
      <c r="AF688" s="278"/>
      <c r="AG688" s="278"/>
      <c r="AH688" s="278"/>
      <c r="AI688" s="278"/>
      <c r="AJ688" s="278"/>
      <c r="AK688" s="278"/>
      <c r="AL688" s="278"/>
      <c r="AM688" s="278"/>
      <c r="AN688" s="278"/>
      <c r="AO688" s="278"/>
      <c r="AP688" s="278"/>
      <c r="AQ688" s="278"/>
      <c r="AR688" s="278"/>
    </row>
    <row r="689" ht="15.75" customHeight="1">
      <c r="A689" s="294"/>
      <c r="B689" s="294"/>
      <c r="C689" s="295"/>
      <c r="D689" s="287"/>
      <c r="E689" s="287"/>
      <c r="F689" s="296"/>
      <c r="G689" s="296"/>
      <c r="H689" s="269"/>
      <c r="I689" s="288"/>
      <c r="J689" s="269"/>
      <c r="K689" s="289"/>
      <c r="L689" s="273"/>
      <c r="M689" s="270"/>
      <c r="N689" s="274"/>
      <c r="O689" s="274"/>
      <c r="P689" s="275"/>
      <c r="Q689" s="276"/>
      <c r="R689" s="276"/>
      <c r="S689" s="276"/>
      <c r="T689" s="270"/>
      <c r="U689" s="297"/>
      <c r="V689" s="270"/>
      <c r="W689" s="270"/>
      <c r="X689" s="273"/>
      <c r="Y689" s="273"/>
      <c r="Z689" s="277"/>
      <c r="AA689" s="278"/>
      <c r="AB689" s="278"/>
      <c r="AC689" s="278"/>
      <c r="AD689" s="278"/>
      <c r="AE689" s="278"/>
      <c r="AF689" s="278"/>
      <c r="AG689" s="278"/>
      <c r="AH689" s="278"/>
      <c r="AI689" s="278"/>
      <c r="AJ689" s="278"/>
      <c r="AK689" s="278"/>
      <c r="AL689" s="278"/>
      <c r="AM689" s="278"/>
      <c r="AN689" s="278"/>
      <c r="AO689" s="278"/>
      <c r="AP689" s="278"/>
      <c r="AQ689" s="278"/>
      <c r="AR689" s="278"/>
    </row>
    <row r="690" ht="15.75" customHeight="1">
      <c r="A690" s="294"/>
      <c r="B690" s="294"/>
      <c r="C690" s="295"/>
      <c r="D690" s="287"/>
      <c r="E690" s="287"/>
      <c r="F690" s="296"/>
      <c r="G690" s="296"/>
      <c r="H690" s="269"/>
      <c r="I690" s="288"/>
      <c r="J690" s="269"/>
      <c r="K690" s="289"/>
      <c r="L690" s="273"/>
      <c r="M690" s="270"/>
      <c r="N690" s="274"/>
      <c r="O690" s="274"/>
      <c r="P690" s="275"/>
      <c r="Q690" s="276"/>
      <c r="R690" s="276"/>
      <c r="S690" s="276"/>
      <c r="T690" s="270"/>
      <c r="U690" s="297"/>
      <c r="V690" s="270"/>
      <c r="W690" s="270"/>
      <c r="X690" s="273"/>
      <c r="Y690" s="273"/>
      <c r="Z690" s="277"/>
      <c r="AA690" s="278"/>
      <c r="AB690" s="278"/>
      <c r="AC690" s="278"/>
      <c r="AD690" s="278"/>
      <c r="AE690" s="278"/>
      <c r="AF690" s="278"/>
      <c r="AG690" s="278"/>
      <c r="AH690" s="278"/>
      <c r="AI690" s="278"/>
      <c r="AJ690" s="278"/>
      <c r="AK690" s="278"/>
      <c r="AL690" s="278"/>
      <c r="AM690" s="278"/>
      <c r="AN690" s="278"/>
      <c r="AO690" s="278"/>
      <c r="AP690" s="278"/>
      <c r="AQ690" s="278"/>
      <c r="AR690" s="278"/>
    </row>
    <row r="691" ht="15.75" customHeight="1">
      <c r="A691" s="294"/>
      <c r="B691" s="294"/>
      <c r="C691" s="295"/>
      <c r="D691" s="287"/>
      <c r="E691" s="287"/>
      <c r="F691" s="296"/>
      <c r="G691" s="296"/>
      <c r="H691" s="269"/>
      <c r="I691" s="288"/>
      <c r="J691" s="269"/>
      <c r="K691" s="289"/>
      <c r="L691" s="273"/>
      <c r="M691" s="270"/>
      <c r="N691" s="274"/>
      <c r="O691" s="274"/>
      <c r="P691" s="275"/>
      <c r="Q691" s="276"/>
      <c r="R691" s="276"/>
      <c r="S691" s="276"/>
      <c r="T691" s="270"/>
      <c r="U691" s="297"/>
      <c r="V691" s="270"/>
      <c r="W691" s="270"/>
      <c r="X691" s="273"/>
      <c r="Y691" s="273"/>
      <c r="Z691" s="277"/>
      <c r="AA691" s="278"/>
      <c r="AB691" s="278"/>
      <c r="AC691" s="278"/>
      <c r="AD691" s="278"/>
      <c r="AE691" s="278"/>
      <c r="AF691" s="278"/>
      <c r="AG691" s="278"/>
      <c r="AH691" s="278"/>
      <c r="AI691" s="278"/>
      <c r="AJ691" s="278"/>
      <c r="AK691" s="278"/>
      <c r="AL691" s="278"/>
      <c r="AM691" s="278"/>
      <c r="AN691" s="278"/>
      <c r="AO691" s="278"/>
      <c r="AP691" s="278"/>
      <c r="AQ691" s="278"/>
      <c r="AR691" s="278"/>
    </row>
  </sheetData>
  <customSheetViews>
    <customSheetView guid="{D270586E-3BA0-44CB-B9B1-93DF83AA3D71}" filter="1" showAutoFilter="1">
      <autoFilter ref="$D$2:$F$681"/>
    </customSheetView>
    <customSheetView guid="{106A2B9B-2F87-46A7-8D2E-0EB69AF641B5}" filter="1" showAutoFilter="1">
      <autoFilter ref="$A$1:$AQ$675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73AFB32-ADA7-4FBB-AEC8-98B8DFEF36D7}" filter="1" showAutoFilter="1">
      <autoFilter ref="$A$1:$AM$67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A3B17D17-C6C2-4267-8338-EED1E7D50805}" filter="1" showAutoFilter="1">
      <autoFilter ref="$A$1:$AL$67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406F4D3-E33F-40FD-9C8F-016657D9998E}" filter="1" showAutoFilter="1">
      <autoFilter ref="$A$1:$AL$676"/>
    </customSheetView>
    <customSheetView guid="{7F80C372-3B3D-477F-99BB-FD9979AE80EB}" filter="1" showAutoFilter="1">
      <autoFilter ref="$A$1:$AP$675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329B5D2-8EF4-4384-9BDA-FB02ACDA78BC}" filter="1" showAutoFilter="1">
      <autoFilter ref="$B$2:$AG$676"/>
    </customSheetView>
    <customSheetView guid="{E4DD768F-919E-4FA2-A2E5-4638A0B2C1FD}" filter="1" showAutoFilter="1">
      <autoFilter ref="$AJ$2:$AJ$681"/>
    </customSheetView>
    <customSheetView guid="{E312BDBB-EC99-4782-AB74-BA8B582C0123}" filter="1" showAutoFilter="1">
      <autoFilter ref="$A$1:$AP$675"/>
    </customSheetView>
    <customSheetView guid="{5F810561-6187-45C2-A9A7-FBD7416829AE}" filter="1" showAutoFilter="1">
      <autoFilter ref="$A$2:$AO$67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364AC8A-324C-4039-9A2B-697CF3D509C2}" filter="1" showAutoFilter="1">
      <autoFilter ref="$A$1:$AP$67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90CF62A-184E-46B2-8E08-A82F28304BA3}" filter="1" showAutoFilter="1">
      <autoFilter ref="$A$1:$AP$67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36556AA-9682-4E50-A474-FA3CB4E1A1F2}" filter="1" showAutoFilter="1">
      <autoFilter ref="$A$2:$AL$676">
        <filterColumn colId="3">
          <filters blank="1">
            <filter val="VcInvest"/>
            <filter val="Voga"/>
          </filters>
        </filterColumn>
      </autoFilter>
    </customSheetView>
    <customSheetView guid="{541882D2-186B-4F6F-ABC1-16BD911E4EA8}" filter="1" showAutoFilter="1">
      <autoFilter ref="$A$2:$AL$676"/>
    </customSheetView>
    <customSheetView guid="{511CFA60-1C78-4D32-9D67-193337EFA7B6}" filter="1" showAutoFilter="1">
      <autoFilter ref="$A$1:$AL$676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BFA0700B-3DF7-4A3C-9F92-6D68743A34C5}" filter="1" showAutoFilter="1">
      <autoFilter ref="$A$1:$AR$675">
        <filterColumn colId="12">
          <filters>
            <filter val="FUND"/>
          </filters>
        </filterColumn>
      </autoFilter>
    </customSheetView>
    <customSheetView guid="{D6703532-FDE6-4817-83EA-7211D5079F05}" filter="1" showAutoFilter="1">
      <autoFilter ref="$A$1:$AM$680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F68AB3A-0979-497B-AF3F-7E5AB6CCF5CC}" filter="1" showAutoFilter="1">
      <autoFilter ref="$K$2:$K$681"/>
    </customSheetView>
    <customSheetView guid="{A0C1F286-8437-4C7A-B769-4AE37FADE7C8}" filter="1" showAutoFilter="1">
      <autoFilter ref="$M$2:$O$681"/>
    </customSheetView>
    <customSheetView guid="{378F1FA3-E45B-46A8-BEBB-1B6EC525F0DE}" filter="1" showAutoFilter="1">
      <autoFilter ref="$AH$2:$AH$681"/>
    </customSheetView>
    <customSheetView guid="{5DE999CD-486C-480C-96A7-E7CE07831A22}" filter="1" showAutoFilter="1">
      <autoFilter ref="$B$2:$AJ$681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6372B97-2AFE-4A9E-8DA0-AEE7B4091FD3}" filter="1" showAutoFilter="1">
      <autoFilter ref="$A$1:$AL$676">
        <filterColumn colId="6">
          <filters blank="1">
            <filter val="Augusto"/>
          </filters>
        </filterColumn>
      </autoFilter>
    </customSheetView>
    <customSheetView guid="{9CBD28BE-281A-465E-9E50-401BBD45C2E6}" filter="1" showAutoFilter="1">
      <autoFilter ref="$F$2:$F$681"/>
    </customSheetView>
    <customSheetView guid="{2CAA1559-4BD0-4C30-95B6-2035EFE12725}" filter="1" showAutoFilter="1">
      <autoFilter ref="$A$1:$AL$681"/>
    </customSheetView>
    <customSheetView guid="{AEE64B9D-9631-4063-BEAF-BCD8E906C265}" filter="1" showAutoFilter="1">
      <autoFilter ref="$A$1:$AO$675"/>
    </customSheetView>
    <customSheetView guid="{3168C8E1-E467-458A-9794-CD32691FBF53}" filter="1" showAutoFilter="1">
      <autoFilter ref="$A$1:$AL$676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1DBF1E2A-EC27-4866-B8AD-CA9EA987F56E}" filter="1" showAutoFilter="1">
      <autoFilter ref="$A$1:$AP$68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A2C19CAB-B5EA-495F-AE24-12A8C380F4A8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13DC791-1557-47DE-A1FD-F675567CE2DE}" filter="1" showAutoFilter="1">
      <autoFilter ref="$A$1:$AM$681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BAC8B8C-8F2F-4E06-801C-832B61F9D507}" filter="1" showAutoFilter="1">
      <autoFilter ref="$A$2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BC76CC95-B2BD-49BC-A3FC-D1B857AE74D4}" filter="1" showAutoFilter="1">
      <autoFilter ref="$B$2:$AJ$676"/>
    </customSheetView>
    <customSheetView guid="{F24524DD-F015-4DDB-A6CD-11798842919D}" filter="1" showAutoFilter="1">
      <autoFilter ref="$A$1:$AP$675"/>
    </customSheetView>
    <customSheetView guid="{B104EA68-3B47-4C2D-BD39-66A4AC1A37CA}" filter="1" showAutoFilter="1">
      <autoFilter ref="$A$1:$AQ$675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841051BB-FA8B-4F34-94DB-D07B01864283}" filter="1" showAutoFilter="1">
      <autoFilter ref="$A$2:$AO$67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566D697-B64E-45BE-A879-AE91147D8AA2}" filter="1" showAutoFilter="1">
      <autoFilter ref="$F$2:$M$681"/>
    </customSheetView>
    <customSheetView guid="{77F4B408-181B-4DC4-998A-A60570722F3A}" filter="1" showAutoFilter="1">
      <autoFilter ref="$A$2:$AP$67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3F0B3B0-4813-427F-9B1B-DF6B964C3701}" filter="1" showAutoFilter="1">
      <autoFilter ref="$F$2:$F$681"/>
    </customSheetView>
    <customSheetView guid="{241E49CD-CFDB-47D5-9119-7D84C0193AEA}" filter="1" showAutoFilter="1">
      <autoFilter ref="$A$1:$AM$676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47D71BD-7272-481A-A8D2-09F2CAD0097C}" filter="1" showAutoFilter="1">
      <autoFilter ref="$A$2:$AN$675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B2BD70A7-BCB5-4D37-BD74-0ABE144CDB5B}" filter="1" showAutoFilter="1">
      <autoFilter ref="$A$1:$AL$676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8ACFF14C-8FBD-431C-9ADE-EBB315B23C4B}" filter="1" showAutoFilter="1">
      <autoFilter ref="$A$2:$AQ$67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5EEB1439-40A5-4A95-B13C-A1E2DABD040F}" filter="1" showAutoFilter="1">
      <autoFilter ref="$AJ$2:$AJ$681"/>
    </customSheetView>
    <customSheetView guid="{AB383F2F-9ED5-4630-9F64-F7F27E5D15F5}" filter="1" showAutoFilter="1">
      <autoFilter ref="$A$1:$AL$676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348E30F-464A-4370-AB02-8AC1793AE41C}" filter="1" showAutoFilter="1">
      <autoFilter ref="$A$1:$AL$676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582C028D-96AB-44A4-9410-74C5BCFD1B68}" filter="1" showAutoFilter="1">
      <autoFilter ref="$A$1:$AP$67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45B9B281-1011-4877-883F-89F3FADAE5E4}" filter="1" showAutoFilter="1">
      <autoFilter ref="$A$1:$AQ$67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97B19DE6-98F3-4E5B-BFCF-193E09C20793}" filter="1" showAutoFilter="1">
      <autoFilter ref="$B$2:$AK$676">
        <filterColumn colId="6">
          <filters blank="1">
            <filter val="Inativo"/>
            <filter val="Ativo"/>
          </filters>
        </filterColumn>
      </autoFilter>
    </customSheetView>
    <customSheetView guid="{8F9BDA35-E4BD-4D89-AA67-7886D2258B44}" filter="1" showAutoFilter="1">
      <autoFilter ref="$B$2:$AI$676"/>
    </customSheetView>
    <customSheetView guid="{31CC61A9-9B52-425E-AB4F-B3CA80BAC7E9}" filter="1" showAutoFilter="1">
      <autoFilter ref="$B$2:$AI$681"/>
    </customSheetView>
    <customSheetView guid="{592F952C-4771-4E5B-944C-80813187C659}" filter="1" showAutoFilter="1">
      <autoFilter ref="$A$1:$AQ$675"/>
    </customSheetView>
    <customSheetView guid="{F854E114-B02F-4F65-8650-BBCA1E4D500D}" filter="1" showAutoFilter="1">
      <autoFilter ref="$B$2:$AG$676"/>
    </customSheetView>
    <customSheetView guid="{916CCF6B-52F5-4B8F-A8D3-4332952B5CF6}" filter="1" showAutoFilter="1">
      <autoFilter ref="$A$1:$F$675"/>
    </customSheetView>
    <customSheetView guid="{59EB4FCE-FFB7-4995-A8E4-A1D14A589905}" filter="1" showAutoFilter="1">
      <autoFilter ref="$A$1:$AN$675">
        <filterColumn colId="4">
          <filters>
            <filter val="DF"/>
          </filters>
        </filterColumn>
      </autoFilter>
    </customSheetView>
    <customSheetView guid="{06EB097A-096F-4008-901B-A679E15F03C3}" filter="1" showAutoFilter="1">
      <autoFilter ref="$A$2:$AQ$675">
        <filterColumn colId="4">
          <filters>
            <filter val="SUL"/>
          </filters>
        </filterColumn>
      </autoFilter>
    </customSheetView>
    <customSheetView guid="{C9E2010B-3C97-4B3B-ADF4-663B833AD70F}" filter="1" showAutoFilter="1">
      <autoFilter ref="$A$1:$AP$67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DB15BDCC-4E5C-4A2F-9A7E-A0722023C012}" filter="1" showAutoFilter="1">
      <autoFilter ref="$A$1:$AN$681"/>
    </customSheetView>
    <customSheetView guid="{F8C5FB28-6B48-4825-B951-133680C39792}" filter="1" showAutoFilter="1">
      <autoFilter ref="$A$1:$AP$67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3554B30-8416-4427-91EC-2E2635C7DA33}" filter="1" showAutoFilter="1">
      <autoFilter ref="$AC$2:$AC$681"/>
    </customSheetView>
    <customSheetView guid="{99A41BA6-A4F6-4FDA-B1C1-4C9F9E7C8AA2}" filter="1" showAutoFilter="1">
      <autoFilter ref="$D$2:$AI$681"/>
    </customSheetView>
    <customSheetView guid="{B0B009B4-6353-4ABE-8F4B-C2BF5FD26D42}" filter="1" showAutoFilter="1">
      <autoFilter ref="$B$2:$AJ$676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8E33A5F-FBFD-436D-95B5-2059CBE14646}" filter="1" showAutoFilter="1">
      <autoFilter ref="$A$1:$AO$67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088DCA4E-3703-4D5D-BBBA-DE63BF9530E7}" filter="1" showAutoFilter="1">
      <autoFilter ref="$A$1:$AL$67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FD9430C7-BC13-4BDB-A2C2-8905C7700ADB}" filter="1" showAutoFilter="1">
      <autoFilter ref="$D$2:$E$675">
        <filterColumn colId="1">
          <filters>
            <filter val="SUL"/>
          </filters>
        </filterColumn>
      </autoFilter>
    </customSheetView>
    <customSheetView guid="{55B78EBB-9303-49DF-B873-4184ED53FB6A}" filter="1" showAutoFilter="1">
      <autoFilter ref="$B$2:$AJ$676"/>
    </customSheetView>
    <customSheetView guid="{DEF40B26-B7ED-4C54-B80E-35B7DED81688}" filter="1" showAutoFilter="1">
      <autoFilter ref="$B$2:$AK$676"/>
    </customSheetView>
    <customSheetView guid="{90D73F09-2050-4827-81F0-5FE071C79850}" filter="1" showAutoFilter="1">
      <autoFilter ref="$A$1:$AP$675"/>
    </customSheetView>
    <customSheetView guid="{C73E9CCC-A1BE-4360-8160-8971227136E3}" filter="1" showAutoFilter="1">
      <autoFilter ref="$D$2:$F$681"/>
    </customSheetView>
    <customSheetView guid="{95F2BC00-DFFF-433B-87B3-8ABE02AB80AE}" filter="1" showAutoFilter="1">
      <autoFilter ref="$B$2:$AG$676"/>
    </customSheetView>
    <customSheetView guid="{469B4AEA-3F2A-4513-B148-F006D52E38F8}" filter="1" showAutoFilter="1">
      <autoFilter ref="$F$2:$F$681"/>
    </customSheetView>
    <customSheetView guid="{8052D6E1-39F4-41D7-901A-542D534F4B63}" filter="1" showAutoFilter="1">
      <autoFilter ref="$A$2:$AQ$675"/>
    </customSheetView>
    <customSheetView guid="{DABF770D-6323-415F-811C-EC4E0E640E57}" filter="1" showAutoFilter="1">
      <autoFilter ref="$A$1:$AM$68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ECD5606-F9EC-4924-A723-D18853D6828F}" filter="1" showAutoFilter="1">
      <autoFilter ref="$A$1:$AP$675">
        <filterColumn colId="8">
          <filters>
            <filter val="STVM Saída"/>
            <filter val="STVM Entrada"/>
          </filters>
        </filterColumn>
      </autoFilter>
    </customSheetView>
    <customSheetView guid="{6A02123A-F7CE-4798-B124-4F16CF69868A}" filter="1" showAutoFilter="1">
      <autoFilter ref="$B$2:$AJ$676"/>
    </customSheetView>
    <customSheetView guid="{F148808C-2987-4AA8-ACE7-2B3F34BA9119}" filter="1" showAutoFilter="1">
      <autoFilter ref="$A$1:$AO$67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05477491-2DC2-4481-8FAB-6D7E47BBE0CC}" filter="1" showAutoFilter="1">
      <autoFilter ref="$A$1:$AL$676"/>
    </customSheetView>
    <customSheetView guid="{3E3C96C8-E2BF-4940-B40B-9E98EBCF1845}" filter="1" showAutoFilter="1">
      <autoFilter ref="$B$2:$AG$676"/>
    </customSheetView>
    <customSheetView guid="{8AF5E9C4-121D-4A88-9711-37231EB79CBF}" filter="1" showAutoFilter="1">
      <autoFilter ref="$B$2:$AI$676"/>
    </customSheetView>
    <customSheetView guid="{861AAB14-3CB0-4200-8233-74B10CE4C648}" filter="1" showAutoFilter="1">
      <autoFilter ref="$D$2:$F$681"/>
    </customSheetView>
    <customSheetView guid="{1FF7BB62-F547-4D9A-B6E1-428AF2F44A0F}" filter="1" showAutoFilter="1">
      <autoFilter ref="$A$1:$AL$676"/>
    </customSheetView>
    <customSheetView guid="{E1EB06B0-9A43-4AD7-BA65-7BC35AC1B1AC}" filter="1" showAutoFilter="1">
      <autoFilter ref="$A$2:$AQ$675">
        <filterColumn colId="8">
          <filters>
            <filter val="Bloqueado"/>
            <filter val="Sem Saldo"/>
          </filters>
        </filterColumn>
      </autoFilter>
    </customSheetView>
    <customSheetView guid="{9DBC6502-0D95-4A18-B5AC-ACE85D5DC7B2}" filter="1" showAutoFilter="1">
      <autoFilter ref="$A$1:$AM$68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0134998-DA36-4969-A2B5-C073BD5ECD70}" filter="1" showAutoFilter="1">
      <autoFilter ref="$F$2:$AI$681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526C7330-3170-4B8C-9C52-85A4E69FEFF8}" filter="1" showAutoFilter="1">
      <autoFilter ref="$B$2:$AI$676"/>
    </customSheetView>
    <customSheetView guid="{C505AA1F-8870-4411-B4E8-7EE2C4268D15}" filter="1" showAutoFilter="1">
      <autoFilter ref="$B$2:$AJ$676"/>
    </customSheetView>
    <customSheetView guid="{59AC7282-2FF6-4FA7-B2F7-F5E61C88E357}" filter="1" showAutoFilter="1">
      <autoFilter ref="$D$2:$K$681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D997F0A-1D6E-4709-B348-61CC94748EF5}" filter="1" showAutoFilter="1">
      <autoFilter ref="$A$1:$AL$676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D2142E52-08B2-4502-BE70-2A666ED124F1}" filter="1" showAutoFilter="1">
      <autoFilter ref="$D$2:$AI$681"/>
    </customSheetView>
    <customSheetView guid="{F25C3A8E-9D4E-42CF-885E-1E67933209E0}" filter="1" showAutoFilter="1">
      <autoFilter ref="$B$2:$AJ$676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32C61037-6421-40F1-9518-C29CBE085E20}" filter="1" showAutoFilter="1">
      <autoFilter ref="$A$1:$AQ$675">
        <filterColumn colId="8">
          <filters>
            <filter val="STVM Saída"/>
            <filter val="STVM Entrada"/>
          </filters>
        </filterColumn>
      </autoFilter>
    </customSheetView>
    <customSheetView guid="{C0C20058-BFE0-45A1-93AD-C916298DEA0B}" filter="1" showAutoFilter="1">
      <autoFilter ref="$M$2:$M$681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D328FD60-F02A-4F78-A702-5CF074C98386}" filter="1" showAutoFilter="1">
      <autoFilter ref="$A$1:$AP$67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5C28E486-E511-4445-90DC-F6EE8839A3E0}" filter="1" showAutoFilter="1">
      <autoFilter ref="$B$2:$Q$676">
        <filterColumn colId="13">
          <filters blank="1">
            <filter val="S&amp;P 500"/>
            <filter val="IFIX"/>
          </filters>
        </filterColumn>
      </autoFilter>
    </customSheetView>
    <customSheetView guid="{1651B81A-2259-41B0-ADF0-A7FCE9478CEE}" filter="1" showAutoFilter="1">
      <autoFilter ref="$B$2:$AI$676"/>
    </customSheetView>
    <customSheetView guid="{05D4943B-EEBF-4428-BDB2-FA8C58745616}" filter="1" showAutoFilter="1">
      <autoFilter ref="$F$2:$F$681"/>
    </customSheetView>
    <customSheetView guid="{64516BAB-0A92-47A4-8014-F54C6A070374}" filter="1" showAutoFilter="1">
      <autoFilter ref="$A$1:$AL$676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3A49F34-4E6D-424F-BAC9-E073E309BC0F}" filter="1" showAutoFilter="1">
      <autoFilter ref="$D$2:$F$681"/>
    </customSheetView>
    <customSheetView guid="{D7F48583-F8EB-4896-8473-DFF0B2A14A80}" filter="1" showAutoFilter="1">
      <autoFilter ref="$B$2:$AJ$676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F0E3FE7D-144F-4DCA-9659-0A80379E31B4}" filter="1" showAutoFilter="1">
      <autoFilter ref="$A$1:$AP$675"/>
    </customSheetView>
    <customSheetView guid="{F40FF6F4-EF00-46F4-B9BB-5FDD097E6EC1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372890C-0FD6-4A7D-A901-9D104F4AF98C}" filter="1" showAutoFilter="1">
      <autoFilter ref="$A$1:$AM$680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CA36CA07-5F72-4A9A-8BDF-91277FCD809D}" filter="1" showAutoFilter="1">
      <autoFilter ref="$A$1:$AM$681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C721B5A-AD1F-41F6-AA8D-34A350AF43AA}" filter="1" showAutoFilter="1">
      <autoFilter ref="$A$1:$AP$675"/>
    </customSheetView>
    <customSheetView guid="{31DE4BFA-CBF2-45AB-BFD3-B3B5C3954E82}" filter="1" showAutoFilter="1">
      <autoFilter ref="$A$1:$AP$675">
        <filterColumn colId="22">
          <filters>
            <filter val="Inativo"/>
          </filters>
        </filterColumn>
      </autoFilter>
    </customSheetView>
    <customSheetView guid="{B2EEFFA5-DE3E-4323-9149-27927EA53B5B}" filter="1" showAutoFilter="1">
      <autoFilter ref="$E$2:$F$681"/>
    </customSheetView>
    <customSheetView guid="{7817EAAA-1384-440C-9AB6-A0757154E2C6}" filter="1" showAutoFilter="1">
      <autoFilter ref="$K$2:$K$681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B8455AB-C719-4742-A999-64CD7364E22A}" filter="1" showAutoFilter="1">
      <autoFilter ref="$A$1:$AL$676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2D1D291A-80D1-41EA-85BF-CE9BC7F4AC6E}" filter="1" showAutoFilter="1">
      <autoFilter ref="$A$1:$AM$675"/>
    </customSheetView>
    <customSheetView guid="{DA7647B8-59A9-4CDD-B4EB-EE08685B4D19}" filter="1" showAutoFilter="1">
      <autoFilter ref="$A$1:$AM$681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5EF7DD55-0541-4C46-BC1D-F9C8233D2F80}" filter="1" showAutoFilter="1">
      <autoFilter ref="$AB$2:$AB$681"/>
    </customSheetView>
    <customSheetView guid="{38EB28D1-4AB4-43D1-8A6E-3DEABAA2C83A}" filter="1" showAutoFilter="1">
      <autoFilter ref="$A$1:$AM$681"/>
    </customSheetView>
    <customSheetView guid="{703F1200-1165-478A-A5C7-9BE8A202F533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E1C5916-3226-48F1-A587-DFFC6D530E72}" filter="1" showAutoFilter="1">
      <autoFilter ref="$K$2:$L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4645C05-D966-4B67-A8AC-22E3DD1E5D05}" filter="1" showAutoFilter="1">
      <autoFilter ref="$B$2:$AJ$676"/>
    </customSheetView>
    <customSheetView guid="{B35A12E0-08E6-4962-8CDA-2FE115877E3F}" filter="1" showAutoFilter="1">
      <autoFilter ref="$A$2:$AP$67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9BE535E8-A3A5-4933-B639-0EB839CC4B80}" filter="1" showAutoFilter="1">
      <autoFilter ref="$K$2:$K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0D1C4A5-51A3-412C-A2BF-C2993D829BBD}" filter="1" showAutoFilter="1">
      <autoFilter ref="$F$2:$F$681"/>
    </customSheetView>
    <customSheetView guid="{56C83F0C-6437-4F16-8F0A-F3E662518FAF}" filter="1" showAutoFilter="1">
      <autoFilter ref="$B$2:$AI$676"/>
    </customSheetView>
    <customSheetView guid="{E44D9C2A-37A4-43E8-BBD9-7EE0C55EF724}" filter="1" showAutoFilter="1">
      <autoFilter ref="$B$2:$AJ$676"/>
    </customSheetView>
    <customSheetView guid="{AAD7308F-36C4-49DE-B261-30E3F7743E82}" filter="1" showAutoFilter="1">
      <autoFilter ref="$A$2:$AQ$675">
        <filterColumn colId="8">
          <filters>
            <filter val="Monitoramento"/>
          </filters>
        </filterColumn>
      </autoFilter>
    </customSheetView>
    <customSheetView guid="{0F2C829D-C4C5-4D7C-9034-6461EA7D8321}" filter="1" showAutoFilter="1">
      <autoFilter ref="$A$1:$AP$675">
        <filterColumn colId="22">
          <filters>
            <filter val="Inativo"/>
          </filters>
        </filterColumn>
      </autoFilter>
    </customSheetView>
    <customSheetView guid="{1B52F9A0-8462-454F-B10B-B4D1F6D54D8D}" filter="1" showAutoFilter="1">
      <autoFilter ref="$A$1:$AO$675"/>
    </customSheetView>
    <customSheetView guid="{E60F7469-C767-4691-8384-B77F9DB78165}" filter="1" showAutoFilter="1">
      <autoFilter ref="$A$1:$AQ$675">
        <filterColumn colId="22">
          <filters>
            <filter val="Inativo"/>
          </filters>
        </filterColumn>
      </autoFilter>
    </customSheetView>
    <customSheetView guid="{9073ACE2-2A8A-4A2E-A820-B32545CA266A}" filter="1" showAutoFilter="1">
      <autoFilter ref="$A$2:$AQ$67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86B059C3-D288-442F-B5C8-01AFBBE89D8B}" filter="1" showAutoFilter="1">
      <autoFilter ref="$A$2:$AP$675">
        <filterColumn colId="22">
          <filters/>
        </filterColumn>
      </autoFilter>
    </customSheetView>
    <customSheetView guid="{0BBAB79E-AEFA-4940-B903-92692ECC62B1}" filter="1" showAutoFilter="1">
      <autoFilter ref="$K$2:$K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13ACC1F-01E6-4AE6-B8C2-A7FDFB7C5CA4}" filter="1" showAutoFilter="1">
      <autoFilter ref="$B$2:$AJ$676"/>
    </customSheetView>
    <customSheetView guid="{CE821E44-42AB-44A3-98D2-6CE732082FF5}" filter="1" showAutoFilter="1">
      <autoFilter ref="$Q$2:$Q$681">
        <filterColumn colId="0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5FB41E73-A605-4C06-9F93-6105690D4C11}" filter="1" showAutoFilter="1">
      <autoFilter ref="$A$1:$AP$67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699332F7-D840-4C15-BDBA-F008997D15FD}" filter="1" showAutoFilter="1">
      <autoFilter ref="$A$1:$AP$675">
        <filterColumn colId="22">
          <filters>
            <filter val="Ativo"/>
          </filters>
        </filterColumn>
      </autoFilter>
    </customSheetView>
    <customSheetView guid="{5FDEB506-0CB8-4886-8B40-34F6F035D6BA}" filter="1" showAutoFilter="1">
      <autoFilter ref="$B$2:$AG$676"/>
    </customSheetView>
    <customSheetView guid="{8EBB52A0-CF6E-4EB4-BE1E-388F8023BB3B}" filter="1" showAutoFilter="1">
      <autoFilter ref="$B$2:$AG$676"/>
    </customSheetView>
    <customSheetView guid="{EC940E2B-3A0A-484F-974A-BA73DD96A98A}" filter="1" showAutoFilter="1">
      <autoFilter ref="$A$1:$AO$67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A8CCFA61-6F35-468C-98A6-9F4A5C8C7CB4}" filter="1" showAutoFilter="1">
      <autoFilter ref="$A$1:$AO$681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7F63A3F-DB03-48C2-87F2-F75D401AEE38}" filter="1" showAutoFilter="1">
      <autoFilter ref="$F$2:$F$681"/>
    </customSheetView>
    <customSheetView guid="{CB76AC87-2A57-4E6F-9FCA-87AF8A887F87}" filter="1" showAutoFilter="1">
      <autoFilter ref="$A$1:$AQ$675">
        <filterColumn colId="22">
          <filters>
            <filter val="Inativo"/>
          </filters>
        </filterColumn>
      </autoFilter>
    </customSheetView>
    <customSheetView guid="{89A71295-EBC2-4B1C-9745-DCD8EC9D585F}" filter="1" showAutoFilter="1">
      <autoFilter ref="$K$2:$K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5028E16-19ED-439B-AEA2-C063DB95879C}" filter="1" showAutoFilter="1">
      <autoFilter ref="$A$2:$AQ$675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3658B25B-3A3A-434F-AD00-61CC42225C5D}" filter="1" showAutoFilter="1">
      <autoFilter ref="$A$1:$AQ$675"/>
    </customSheetView>
    <customSheetView guid="{6E23438C-1582-46CE-ACAB-CF5DFE46A963}" filter="1" showAutoFilter="1">
      <autoFilter ref="$A$1:$AO$67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57E2DFFB-7306-4683-B136-4F83EEC39791}" filter="1" showAutoFilter="1">
      <autoFilter ref="$B$2:$AJ$676"/>
    </customSheetView>
    <customSheetView guid="{C7DB427C-EA61-4ABD-A4B7-8C039CBB2D78}" filter="1" showAutoFilter="1">
      <autoFilter ref="$B$2:$AI$676"/>
    </customSheetView>
    <customSheetView guid="{27613692-CC5B-44F2-8DEA-232764E115FE}" filter="1" showAutoFilter="1">
      <autoFilter ref="$J$1:$P$675"/>
    </customSheetView>
    <customSheetView guid="{717AA631-C975-4CAD-A48A-6D1AC185B8E5}" filter="1" showAutoFilter="1">
      <autoFilter ref="$B$2:$AJ$676"/>
    </customSheetView>
    <customSheetView guid="{8872C746-9C87-4897-B145-C858C5C15F34}" filter="1" showAutoFilter="1">
      <autoFilter ref="$B$2:$AG$676"/>
    </customSheetView>
    <customSheetView guid="{8D17625D-37C3-43BC-B789-64B036258BF2}" filter="1" showAutoFilter="1">
      <autoFilter ref="$B$2:$AI$681"/>
    </customSheetView>
    <customSheetView guid="{0F453E4C-A693-409A-B72F-E9D64D46B3BB}" filter="1" showAutoFilter="1">
      <autoFilter ref="$A$1:$AL$67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181E930-C6EF-4625-95ED-E8250DDB7654}" filter="1" showAutoFilter="1">
      <autoFilter ref="$B$2:$AI$676"/>
    </customSheetView>
    <customSheetView guid="{B48A8340-D509-452A-8F64-4CF9F70EF54D}" filter="1" showAutoFilter="1">
      <autoFilter ref="$D$2:$F$681"/>
    </customSheetView>
    <customSheetView guid="{02BB6C3A-7F5D-4426-9ADD-E4348B3C3E53}" filter="1" showAutoFilter="1">
      <autoFilter ref="$AI$2:$AI$681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556907B-F857-4FBB-BE4F-646D7B00BA9A}" filter="1" showAutoFilter="1">
      <autoFilter ref="$A$1:$AO$675"/>
    </customSheetView>
    <customSheetView guid="{5D35A8B0-0CE2-47FD-A467-5B1467B0CB8A}" filter="1" showAutoFilter="1">
      <autoFilter ref="$A$1:$AL$676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6C455000-909B-4CCB-A9B5-171845A4E0A0}" filter="1" showAutoFilter="1">
      <autoFilter ref="$A$2:$AP$675"/>
    </customSheetView>
    <customSheetView guid="{43E7C554-BD41-41D0-90EA-E2A61E6E52E0}" filter="1" showAutoFilter="1">
      <autoFilter ref="$B$2:$AJ$681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735E72C-5458-4D80-8F27-BBB9D7BF1400}" filter="1" showAutoFilter="1">
      <autoFilter ref="$K$2:$K$681"/>
    </customSheetView>
  </customSheetViews>
  <mergeCells count="5">
    <mergeCell ref="A1:F1"/>
    <mergeCell ref="H1:I1"/>
    <mergeCell ref="J1:P1"/>
    <mergeCell ref="T1:Z1"/>
    <mergeCell ref="AA1:AK1"/>
  </mergeCells>
  <conditionalFormatting sqref="E3:E675">
    <cfRule type="cellIs" dxfId="0" priority="1" operator="equal">
      <formula>"Conquest"</formula>
    </cfRule>
  </conditionalFormatting>
  <conditionalFormatting sqref="E3:E675">
    <cfRule type="cellIs" dxfId="1" priority="2" operator="equal">
      <formula>"Voga"</formula>
    </cfRule>
  </conditionalFormatting>
  <conditionalFormatting sqref="X3:X138 X140:X451 X454:X675">
    <cfRule type="notContainsBlanks" dxfId="2" priority="3">
      <formula>LEN(TRIM(X3))&gt;0</formula>
    </cfRule>
  </conditionalFormatting>
  <dataValidations>
    <dataValidation type="list" allowBlank="1" showErrorMessage="1" sqref="X3:X138 X140:X451 X454:X675">
      <formula1>"Conservador,Moderado,Arrojado"</formula1>
    </dataValidation>
    <dataValidation type="list" allowBlank="1" showErrorMessage="1" sqref="W3:W675">
      <formula1>"Ativo,Inativo,Encerrado"</formula1>
    </dataValidation>
    <dataValidation type="list" allowBlank="1" showErrorMessage="1" sqref="Y3:Y138 Y140:Y451 Y454:Y675">
      <formula1>"Não Qualificado,Qualificado,Profissional"</formula1>
    </dataValidation>
    <dataValidation type="list" allowBlank="1" showErrorMessage="1" sqref="I3:I675">
      <formula1>"------,Sem Saldo,STVM Entrada,STVM Saída,Alteração de C.A,Monitoramento,Bloqueado"</formula1>
    </dataValidation>
    <dataValidation type="list" allowBlank="1" showErrorMessage="1" sqref="O3:O675">
      <formula1>"IBOV,CDI,------,IFIX,SMALL,S&amp;P 500"</formula1>
    </dataValidation>
    <dataValidation type="list" allowBlank="1" showErrorMessage="1" sqref="E3:E675">
      <formula1>"DF,GO,SUL,SP"</formula1>
    </dataValidation>
    <dataValidation type="list" allowBlank="1" showErrorMessage="1" sqref="D3:D675">
      <formula1>"Bluemetrix,Voga,Conquest,VcInvest"</formula1>
    </dataValidation>
    <dataValidation type="list" allowBlank="1" showErrorMessage="1" sqref="H3:H675">
      <formula1>"Ativo,Inativo,Encerrado,Pode Operar"</formula1>
    </dataValidation>
    <dataValidation type="list" allowBlank="1" showErrorMessage="1" sqref="T3:T67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298" t="s">
        <v>2346</v>
      </c>
      <c r="B1" s="299"/>
      <c r="C1" s="299"/>
      <c r="D1" s="299"/>
      <c r="E1" s="299"/>
      <c r="F1" s="300"/>
      <c r="G1" s="301" t="s">
        <v>191</v>
      </c>
      <c r="H1" s="302" t="s">
        <v>192</v>
      </c>
      <c r="I1" s="300"/>
      <c r="J1" s="298" t="s">
        <v>2346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2347</v>
      </c>
      <c r="U1" s="304" t="s">
        <v>193</v>
      </c>
      <c r="V1" s="305" t="s">
        <v>2346</v>
      </c>
      <c r="W1" s="306" t="s">
        <v>194</v>
      </c>
      <c r="X1" s="299"/>
      <c r="Y1" s="299"/>
      <c r="Z1" s="299"/>
      <c r="AA1" s="299"/>
      <c r="AB1" s="299"/>
      <c r="AC1" s="299"/>
      <c r="AD1" s="299"/>
      <c r="AE1" s="300"/>
      <c r="AF1" s="307" t="s">
        <v>195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8"/>
      <c r="CB1" s="309"/>
      <c r="CC1" s="310"/>
      <c r="CD1" s="310"/>
      <c r="CE1" s="310"/>
      <c r="CF1" s="310"/>
    </row>
    <row r="2" ht="15.75" customHeight="1">
      <c r="A2" s="3" t="s">
        <v>3</v>
      </c>
      <c r="B2" s="3" t="s">
        <v>196</v>
      </c>
      <c r="C2" s="311" t="s">
        <v>2</v>
      </c>
      <c r="D2" s="73" t="s">
        <v>4</v>
      </c>
      <c r="E2" s="73" t="s">
        <v>5</v>
      </c>
      <c r="F2" s="73" t="s">
        <v>6</v>
      </c>
      <c r="G2" s="312" t="s">
        <v>197</v>
      </c>
      <c r="H2" s="4" t="s">
        <v>198</v>
      </c>
      <c r="I2" s="313" t="s">
        <v>199</v>
      </c>
      <c r="J2" s="3" t="s">
        <v>200</v>
      </c>
      <c r="K2" s="73" t="s">
        <v>201</v>
      </c>
      <c r="L2" s="3" t="s">
        <v>202</v>
      </c>
      <c r="M2" s="73" t="s">
        <v>9</v>
      </c>
      <c r="N2" s="73" t="s">
        <v>203</v>
      </c>
      <c r="O2" s="3" t="s">
        <v>2348</v>
      </c>
      <c r="P2" s="3" t="s">
        <v>12</v>
      </c>
      <c r="Q2" s="4" t="s">
        <v>2349</v>
      </c>
      <c r="R2" s="4" t="s">
        <v>2350</v>
      </c>
      <c r="S2" s="3" t="s">
        <v>2351</v>
      </c>
      <c r="T2" s="4" t="s">
        <v>205</v>
      </c>
      <c r="U2" s="4" t="s">
        <v>206</v>
      </c>
      <c r="V2" s="4" t="s">
        <v>2352</v>
      </c>
      <c r="W2" s="2" t="s">
        <v>2353</v>
      </c>
      <c r="X2" s="18" t="s">
        <v>32</v>
      </c>
      <c r="Y2" s="73" t="s">
        <v>33</v>
      </c>
      <c r="Z2" s="314" t="s">
        <v>209</v>
      </c>
      <c r="AA2" s="2" t="s">
        <v>2354</v>
      </c>
      <c r="AB2" s="3" t="s">
        <v>34</v>
      </c>
      <c r="AC2" s="3" t="s">
        <v>34</v>
      </c>
      <c r="AD2" s="1" t="s">
        <v>211</v>
      </c>
      <c r="AE2" s="315" t="s">
        <v>2355</v>
      </c>
      <c r="AF2" s="316">
        <v>43861.0</v>
      </c>
      <c r="AG2" s="316">
        <v>43890.0</v>
      </c>
      <c r="AH2" s="316">
        <v>43921.0</v>
      </c>
      <c r="AI2" s="316">
        <v>43951.0</v>
      </c>
      <c r="AJ2" s="316">
        <v>43982.0</v>
      </c>
      <c r="AK2" s="316">
        <v>44012.0</v>
      </c>
      <c r="AL2" s="316">
        <v>44043.0</v>
      </c>
      <c r="AM2" s="316">
        <v>44074.0</v>
      </c>
      <c r="AN2" s="316">
        <v>44104.0</v>
      </c>
      <c r="AO2" s="316">
        <v>44135.0</v>
      </c>
      <c r="AP2" s="316">
        <v>44165.0</v>
      </c>
      <c r="AQ2" s="316">
        <v>44196.0</v>
      </c>
      <c r="AR2" s="315">
        <v>44227.0</v>
      </c>
      <c r="AS2" s="315">
        <v>44255.0</v>
      </c>
      <c r="AT2" s="315">
        <v>44265.0</v>
      </c>
      <c r="AU2" s="315">
        <v>44286.0</v>
      </c>
      <c r="AV2" s="315">
        <v>44309.0</v>
      </c>
      <c r="AW2" s="315">
        <v>44316.0</v>
      </c>
      <c r="AX2" s="315">
        <v>44347.0</v>
      </c>
      <c r="AY2" s="315">
        <v>44377.0</v>
      </c>
      <c r="AZ2" s="315">
        <v>44408.0</v>
      </c>
      <c r="BA2" s="315">
        <v>44439.0</v>
      </c>
      <c r="BB2" s="315">
        <v>44469.0</v>
      </c>
      <c r="BC2" s="315">
        <v>44500.0</v>
      </c>
      <c r="BD2" s="315">
        <v>44530.0</v>
      </c>
      <c r="BE2" s="315">
        <v>44560.0</v>
      </c>
      <c r="BF2" s="315">
        <v>44592.0</v>
      </c>
      <c r="BG2" s="315">
        <v>44620.0</v>
      </c>
      <c r="BH2" s="315">
        <v>44651.0</v>
      </c>
      <c r="BI2" s="315">
        <v>44680.0</v>
      </c>
      <c r="BJ2" s="315">
        <v>44712.0</v>
      </c>
      <c r="BK2" s="315">
        <v>44742.0</v>
      </c>
      <c r="BL2" s="315">
        <v>44771.0</v>
      </c>
      <c r="BM2" s="315">
        <v>44804.0</v>
      </c>
      <c r="BN2" s="315">
        <v>44834.0</v>
      </c>
      <c r="BO2" s="315">
        <v>44865.0</v>
      </c>
      <c r="BP2" s="315">
        <v>44895.0</v>
      </c>
      <c r="BQ2" s="315">
        <v>44923.0</v>
      </c>
      <c r="BR2" s="315">
        <v>44957.0</v>
      </c>
      <c r="BS2" s="315">
        <v>44985.0</v>
      </c>
      <c r="BT2" s="315">
        <v>45016.0</v>
      </c>
      <c r="BU2" s="315">
        <v>45044.0</v>
      </c>
      <c r="BV2" s="315">
        <v>45077.0</v>
      </c>
      <c r="BW2" s="315">
        <v>45107.0</v>
      </c>
      <c r="BX2" s="315">
        <v>45138.0</v>
      </c>
      <c r="BY2" s="315">
        <v>45169.0</v>
      </c>
      <c r="BZ2" s="315">
        <v>45198.0</v>
      </c>
      <c r="CA2" s="315">
        <v>45230.0</v>
      </c>
      <c r="CB2" s="315">
        <v>45260.0</v>
      </c>
      <c r="CC2" s="317">
        <v>45289.0</v>
      </c>
      <c r="CD2" s="317">
        <v>45322.0</v>
      </c>
      <c r="CE2" s="317">
        <v>45351.0</v>
      </c>
      <c r="CF2" s="317">
        <v>45379.0</v>
      </c>
    </row>
    <row r="3" ht="15.75" customHeight="1">
      <c r="A3" s="318" t="s">
        <v>164</v>
      </c>
      <c r="B3" s="318" t="s">
        <v>2356</v>
      </c>
      <c r="C3" s="319" t="s">
        <v>2357</v>
      </c>
      <c r="D3" s="27" t="s">
        <v>2358</v>
      </c>
      <c r="E3" s="27" t="s">
        <v>29</v>
      </c>
      <c r="F3" s="27" t="s">
        <v>2359</v>
      </c>
      <c r="G3" s="81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61" t="s">
        <v>239</v>
      </c>
      <c r="I3" s="87" t="s">
        <v>272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2360</v>
      </c>
      <c r="P3" s="322">
        <v>0.0</v>
      </c>
      <c r="Q3" s="27" t="str">
        <f>IFERROR(VLOOKUP(F3,'Cadastro de assessores'!A:B,2,FALSE),"Não Cadastrado")</f>
        <v>17573</v>
      </c>
      <c r="R3" s="27" t="s">
        <v>214</v>
      </c>
      <c r="S3" s="320">
        <v>43577.0</v>
      </c>
      <c r="T3" s="165"/>
      <c r="U3" s="165"/>
      <c r="V3" s="323" t="s">
        <v>2361</v>
      </c>
      <c r="W3" s="22" t="s">
        <v>215</v>
      </c>
      <c r="X3" s="324" t="s">
        <v>2362</v>
      </c>
      <c r="Y3" s="38" t="s">
        <v>29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220</v>
      </c>
      <c r="AD3" s="41"/>
      <c r="AE3" s="325" t="s">
        <v>2363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  <c r="CF3" s="329">
        <v>0.0</v>
      </c>
    </row>
    <row r="4" ht="15.75" customHeight="1">
      <c r="A4" s="318" t="s">
        <v>164</v>
      </c>
      <c r="B4" s="80" t="s">
        <v>2364</v>
      </c>
      <c r="C4" s="30" t="s">
        <v>2365</v>
      </c>
      <c r="D4" s="27" t="s">
        <v>18</v>
      </c>
      <c r="E4" s="27" t="s">
        <v>62</v>
      </c>
      <c r="F4" s="27" t="s">
        <v>74</v>
      </c>
      <c r="G4" s="81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61" t="s">
        <v>239</v>
      </c>
      <c r="I4" s="87" t="s">
        <v>272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2360</v>
      </c>
      <c r="P4" s="322">
        <v>0.0</v>
      </c>
      <c r="Q4" s="27" t="str">
        <f>IFERROR(VLOOKUP(F4,'Cadastro de assessores'!A:B,2,FALSE),"Não Cadastrado")</f>
        <v>28411</v>
      </c>
      <c r="R4" s="27" t="s">
        <v>214</v>
      </c>
      <c r="S4" s="320">
        <v>44664.0</v>
      </c>
      <c r="T4" s="99"/>
      <c r="U4" s="46"/>
      <c r="V4" s="46" t="s">
        <v>2366</v>
      </c>
      <c r="W4" s="22" t="s">
        <v>215</v>
      </c>
      <c r="X4" s="5" t="s">
        <v>2367</v>
      </c>
      <c r="Y4" s="38" t="s">
        <v>269</v>
      </c>
      <c r="Z4" s="9" t="str">
        <f t="shared" si="1"/>
        <v>Ativo</v>
      </c>
      <c r="AA4" s="22"/>
      <c r="AB4" s="41" t="str">
        <f t="shared" si="2"/>
        <v>Varejo</v>
      </c>
      <c r="AC4" s="13" t="s">
        <v>220</v>
      </c>
      <c r="AD4" s="41"/>
      <c r="AE4" s="325" t="s">
        <v>2368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  <c r="CF4" s="329">
        <v>0.0</v>
      </c>
    </row>
    <row r="5" ht="15.75" customHeight="1">
      <c r="A5" s="318" t="s">
        <v>164</v>
      </c>
      <c r="B5" s="226" t="s">
        <v>2369</v>
      </c>
      <c r="C5" s="331" t="s">
        <v>2370</v>
      </c>
      <c r="D5" s="27" t="s">
        <v>2358</v>
      </c>
      <c r="E5" s="27" t="s">
        <v>29</v>
      </c>
      <c r="F5" s="41" t="s">
        <v>2371</v>
      </c>
      <c r="G5" s="81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282</v>
      </c>
      <c r="I5" s="82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2372</v>
      </c>
      <c r="S5" s="333">
        <v>43874.0</v>
      </c>
      <c r="T5" s="99"/>
      <c r="U5" s="32"/>
      <c r="V5" s="32"/>
      <c r="W5" s="22" t="s">
        <v>215</v>
      </c>
      <c r="X5" s="13" t="s">
        <v>2373</v>
      </c>
      <c r="Y5" s="41" t="s">
        <v>29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2374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2375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  <c r="CF5" s="329">
        <v>0.0</v>
      </c>
    </row>
    <row r="6" ht="15.75" customHeight="1">
      <c r="A6" s="318" t="s">
        <v>164</v>
      </c>
      <c r="B6" s="80" t="s">
        <v>2376</v>
      </c>
      <c r="C6" s="30" t="s">
        <v>2377</v>
      </c>
      <c r="D6" s="27" t="s">
        <v>18</v>
      </c>
      <c r="E6" s="27" t="s">
        <v>62</v>
      </c>
      <c r="F6" s="27" t="s">
        <v>74</v>
      </c>
      <c r="G6" s="81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61" t="s">
        <v>239</v>
      </c>
      <c r="I6" s="87" t="s">
        <v>272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2360</v>
      </c>
      <c r="P6" s="322">
        <v>0.0</v>
      </c>
      <c r="Q6" s="27" t="str">
        <f>IFERROR(VLOOKUP(F6,'Cadastro de assessores'!A:B,2,FALSE),"Não Cadastrado")</f>
        <v>28411</v>
      </c>
      <c r="R6" s="27" t="s">
        <v>214</v>
      </c>
      <c r="S6" s="320">
        <v>44321.0</v>
      </c>
      <c r="T6" s="99"/>
      <c r="U6" s="46"/>
      <c r="V6" s="46" t="s">
        <v>2378</v>
      </c>
      <c r="W6" s="22" t="s">
        <v>215</v>
      </c>
      <c r="X6" s="5" t="s">
        <v>2379</v>
      </c>
      <c r="Y6" s="38" t="s">
        <v>269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2368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  <c r="CF6" s="329">
        <v>0.0</v>
      </c>
    </row>
    <row r="7" ht="15.75" customHeight="1">
      <c r="A7" s="318" t="s">
        <v>164</v>
      </c>
      <c r="B7" s="318" t="s">
        <v>2380</v>
      </c>
      <c r="C7" s="331" t="s">
        <v>2381</v>
      </c>
      <c r="D7" s="27" t="s">
        <v>2358</v>
      </c>
      <c r="E7" s="27" t="s">
        <v>29</v>
      </c>
      <c r="F7" s="27" t="s">
        <v>2371</v>
      </c>
      <c r="G7" s="81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61" t="s">
        <v>239</v>
      </c>
      <c r="I7" s="82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2360</v>
      </c>
      <c r="P7" s="322">
        <v>0.0</v>
      </c>
      <c r="Q7" s="27" t="str">
        <f>IFERROR(VLOOKUP(F7,'Cadastro de assessores'!A:B,2,FALSE),"Não Cadastrado")</f>
        <v>2971</v>
      </c>
      <c r="R7" s="27" t="s">
        <v>214</v>
      </c>
      <c r="S7" s="335">
        <v>43775.0</v>
      </c>
      <c r="T7" s="32"/>
      <c r="U7" s="32"/>
      <c r="V7" s="165" t="s">
        <v>2382</v>
      </c>
      <c r="W7" s="22" t="s">
        <v>215</v>
      </c>
      <c r="X7" s="324" t="s">
        <v>2383</v>
      </c>
      <c r="Y7" s="41" t="s">
        <v>29</v>
      </c>
      <c r="Z7" s="9" t="str">
        <f t="shared" si="1"/>
        <v>Ativo</v>
      </c>
      <c r="AA7" s="22"/>
      <c r="AB7" s="41" t="str">
        <f t="shared" si="2"/>
        <v>Varejo</v>
      </c>
      <c r="AC7" s="13" t="s">
        <v>220</v>
      </c>
      <c r="AD7" s="41"/>
      <c r="AE7" s="325" t="s">
        <v>2384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  <c r="CF7" s="329">
        <v>2124.89</v>
      </c>
    </row>
    <row r="8" ht="15.75" customHeight="1">
      <c r="A8" s="318" t="s">
        <v>164</v>
      </c>
      <c r="B8" s="226" t="s">
        <v>2385</v>
      </c>
      <c r="C8" s="331" t="s">
        <v>2386</v>
      </c>
      <c r="D8" s="27" t="s">
        <v>18</v>
      </c>
      <c r="E8" s="27" t="s">
        <v>29</v>
      </c>
      <c r="F8" s="27" t="s">
        <v>76</v>
      </c>
      <c r="G8" s="81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61" t="s">
        <v>239</v>
      </c>
      <c r="I8" s="82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2360</v>
      </c>
      <c r="P8" s="322">
        <v>0.0</v>
      </c>
      <c r="Q8" s="27" t="str">
        <f>IFERROR(VLOOKUP(F8,'Cadastro de assessores'!A:B,2,FALSE),"Não Cadastrado")</f>
        <v>Não Cadastrado</v>
      </c>
      <c r="R8" s="27" t="s">
        <v>214</v>
      </c>
      <c r="S8" s="335">
        <v>43805.0</v>
      </c>
      <c r="T8" s="165"/>
      <c r="U8" s="243" t="s">
        <v>2387</v>
      </c>
      <c r="V8" s="165"/>
      <c r="W8" s="22" t="s">
        <v>215</v>
      </c>
      <c r="X8" s="13" t="s">
        <v>2388</v>
      </c>
      <c r="Y8" s="41" t="s">
        <v>29</v>
      </c>
      <c r="Z8" s="9" t="str">
        <f t="shared" si="1"/>
        <v>Ativo</v>
      </c>
      <c r="AA8" s="22"/>
      <c r="AB8" s="41" t="str">
        <f t="shared" si="2"/>
        <v>Varejo</v>
      </c>
      <c r="AC8" s="13" t="s">
        <v>220</v>
      </c>
      <c r="AD8" s="41"/>
      <c r="AE8" s="325" t="s">
        <v>2389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  <c r="CF8" s="329">
        <v>44546.78</v>
      </c>
    </row>
    <row r="9" ht="15.75" customHeight="1">
      <c r="A9" s="318" t="s">
        <v>164</v>
      </c>
      <c r="B9" s="226" t="s">
        <v>232</v>
      </c>
      <c r="C9" s="331" t="s">
        <v>2390</v>
      </c>
      <c r="D9" s="27" t="s">
        <v>18</v>
      </c>
      <c r="E9" s="27" t="s">
        <v>29</v>
      </c>
      <c r="F9" s="41" t="s">
        <v>2069</v>
      </c>
      <c r="G9" s="81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282</v>
      </c>
      <c r="I9" s="82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2372</v>
      </c>
      <c r="S9" s="333">
        <v>44006.0</v>
      </c>
      <c r="T9" s="32"/>
      <c r="U9" s="32"/>
      <c r="V9" s="165" t="s">
        <v>2391</v>
      </c>
      <c r="W9" s="22" t="s">
        <v>215</v>
      </c>
      <c r="X9" s="13" t="s">
        <v>235</v>
      </c>
      <c r="Y9" s="41" t="s">
        <v>29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2374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2375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  <c r="CF9" s="329">
        <v>0.0</v>
      </c>
    </row>
    <row r="10" ht="15.75" customHeight="1">
      <c r="A10" s="318" t="s">
        <v>164</v>
      </c>
      <c r="B10" s="226" t="s">
        <v>2392</v>
      </c>
      <c r="C10" s="331" t="s">
        <v>2393</v>
      </c>
      <c r="D10" s="27" t="s">
        <v>2358</v>
      </c>
      <c r="E10" s="27" t="s">
        <v>29</v>
      </c>
      <c r="F10" s="41" t="s">
        <v>2359</v>
      </c>
      <c r="G10" s="81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282</v>
      </c>
      <c r="I10" s="82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2372</v>
      </c>
      <c r="S10" s="337">
        <v>43753.0</v>
      </c>
      <c r="T10" s="32"/>
      <c r="U10" s="32"/>
      <c r="V10" s="165" t="s">
        <v>2394</v>
      </c>
      <c r="W10" s="22" t="s">
        <v>215</v>
      </c>
      <c r="X10" s="13" t="s">
        <v>2395</v>
      </c>
      <c r="Y10" s="41" t="s">
        <v>29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220</v>
      </c>
      <c r="AD10" s="41"/>
      <c r="AE10" s="325" t="s">
        <v>2389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2375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  <c r="CF10" s="329">
        <v>0.0</v>
      </c>
    </row>
    <row r="11" ht="15.75" customHeight="1">
      <c r="A11" s="318" t="s">
        <v>164</v>
      </c>
      <c r="B11" s="318" t="s">
        <v>2396</v>
      </c>
      <c r="C11" s="331" t="s">
        <v>2397</v>
      </c>
      <c r="D11" s="27" t="s">
        <v>18</v>
      </c>
      <c r="E11" s="27" t="s">
        <v>29</v>
      </c>
      <c r="F11" s="27" t="s">
        <v>76</v>
      </c>
      <c r="G11" s="81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61" t="s">
        <v>239</v>
      </c>
      <c r="I11" s="82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239</v>
      </c>
      <c r="S11" s="320">
        <v>43677.0</v>
      </c>
      <c r="T11" s="32"/>
      <c r="U11" s="243" t="s">
        <v>2387</v>
      </c>
      <c r="V11" s="165" t="s">
        <v>2398</v>
      </c>
      <c r="W11" s="22" t="s">
        <v>215</v>
      </c>
      <c r="X11" s="324" t="s">
        <v>2399</v>
      </c>
      <c r="Y11" s="41" t="s">
        <v>29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220</v>
      </c>
      <c r="AD11" s="41"/>
      <c r="AE11" s="325" t="s">
        <v>2400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  <c r="CF11" s="329">
        <v>19589.5</v>
      </c>
    </row>
    <row r="12" ht="15.75" customHeight="1">
      <c r="A12" s="318" t="s">
        <v>164</v>
      </c>
      <c r="B12" s="230" t="s">
        <v>2401</v>
      </c>
      <c r="C12" s="331" t="s">
        <v>2402</v>
      </c>
      <c r="D12" s="27" t="s">
        <v>2358</v>
      </c>
      <c r="E12" s="27" t="s">
        <v>29</v>
      </c>
      <c r="F12" s="41" t="s">
        <v>2371</v>
      </c>
      <c r="G12" s="81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282</v>
      </c>
      <c r="I12" s="82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2360</v>
      </c>
      <c r="P12" s="322">
        <v>0.0</v>
      </c>
      <c r="Q12" s="41" t="str">
        <f>IFERROR(VLOOKUP(F12,'Cadastro de assessores'!A:B,2,FALSE),"Não Cadastrado")</f>
        <v>2971</v>
      </c>
      <c r="R12" s="41" t="s">
        <v>2372</v>
      </c>
      <c r="S12" s="333">
        <v>43633.0</v>
      </c>
      <c r="T12" s="32"/>
      <c r="U12" s="32"/>
      <c r="V12" s="165" t="s">
        <v>2403</v>
      </c>
      <c r="W12" s="22" t="s">
        <v>215</v>
      </c>
      <c r="X12" s="13" t="s">
        <v>2404</v>
      </c>
      <c r="Y12" s="13" t="s">
        <v>298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2405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2375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  <c r="CF12" s="329">
        <v>0.0</v>
      </c>
    </row>
    <row r="13" ht="15.75" customHeight="1">
      <c r="A13" s="318" t="s">
        <v>164</v>
      </c>
      <c r="B13" s="226" t="s">
        <v>2406</v>
      </c>
      <c r="C13" s="331" t="s">
        <v>2407</v>
      </c>
      <c r="D13" s="27" t="s">
        <v>2358</v>
      </c>
      <c r="E13" s="27" t="s">
        <v>29</v>
      </c>
      <c r="F13" s="41" t="s">
        <v>2359</v>
      </c>
      <c r="G13" s="81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282</v>
      </c>
      <c r="I13" s="82" t="s">
        <v>24</v>
      </c>
      <c r="J13" s="27" t="str">
        <f>IF(V13=0,"Não","Sim")</f>
        <v>Não</v>
      </c>
      <c r="K13" s="41" t="s">
        <v>2408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2372</v>
      </c>
      <c r="S13" s="41" t="s">
        <v>2409</v>
      </c>
      <c r="T13" s="32"/>
      <c r="U13" s="32"/>
      <c r="V13" s="165"/>
      <c r="W13" s="22" t="s">
        <v>215</v>
      </c>
      <c r="X13" s="13" t="s">
        <v>2410</v>
      </c>
      <c r="Y13" s="41" t="s">
        <v>29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2411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2375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  <c r="CF13" s="329">
        <v>0.0</v>
      </c>
    </row>
    <row r="14" ht="15.75" customHeight="1">
      <c r="A14" s="318" t="s">
        <v>164</v>
      </c>
      <c r="B14" s="91" t="s">
        <v>2412</v>
      </c>
      <c r="C14" s="331" t="s">
        <v>2413</v>
      </c>
      <c r="D14" s="27" t="s">
        <v>18</v>
      </c>
      <c r="E14" s="27" t="s">
        <v>29</v>
      </c>
      <c r="F14" s="27" t="s">
        <v>2414</v>
      </c>
      <c r="G14" s="81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61" t="s">
        <v>214</v>
      </c>
      <c r="I14" s="82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2360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215</v>
      </c>
      <c r="X14" s="5" t="s">
        <v>2415</v>
      </c>
      <c r="Y14" s="5" t="s">
        <v>29</v>
      </c>
      <c r="Z14" s="9" t="str">
        <f t="shared" si="1"/>
        <v>Ativo</v>
      </c>
      <c r="AA14" s="22"/>
      <c r="AB14" s="41" t="str">
        <f t="shared" si="2"/>
        <v/>
      </c>
      <c r="AC14" s="13" t="s">
        <v>220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  <c r="CF14" s="329">
        <v>286075.31</v>
      </c>
    </row>
    <row r="15" ht="15.75" customHeight="1">
      <c r="A15" s="318" t="s">
        <v>164</v>
      </c>
      <c r="B15" s="91" t="s">
        <v>2412</v>
      </c>
      <c r="C15" s="331" t="s">
        <v>2416</v>
      </c>
      <c r="D15" s="27" t="s">
        <v>18</v>
      </c>
      <c r="E15" s="27" t="s">
        <v>29</v>
      </c>
      <c r="F15" s="27" t="s">
        <v>2414</v>
      </c>
      <c r="G15" s="81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61" t="s">
        <v>214</v>
      </c>
      <c r="I15" s="82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215</v>
      </c>
      <c r="X15" s="339" t="s">
        <v>2415</v>
      </c>
      <c r="Y15" s="5" t="s">
        <v>29</v>
      </c>
      <c r="Z15" s="9" t="str">
        <f t="shared" si="1"/>
        <v>Ativo</v>
      </c>
      <c r="AA15" s="22"/>
      <c r="AB15" s="41" t="str">
        <f t="shared" si="2"/>
        <v/>
      </c>
      <c r="AC15" s="13" t="s">
        <v>220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  <c r="CF15" s="329">
        <v>209751.43</v>
      </c>
    </row>
    <row r="16" ht="15.75" customHeight="1">
      <c r="A16" s="318" t="s">
        <v>164</v>
      </c>
      <c r="B16" s="80" t="s">
        <v>265</v>
      </c>
      <c r="C16" s="30" t="s">
        <v>2417</v>
      </c>
      <c r="D16" s="27" t="s">
        <v>18</v>
      </c>
      <c r="E16" s="27" t="s">
        <v>62</v>
      </c>
      <c r="F16" s="27" t="s">
        <v>63</v>
      </c>
      <c r="G16" s="81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61" t="s">
        <v>214</v>
      </c>
      <c r="I16" s="82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214</v>
      </c>
      <c r="S16" s="320">
        <v>44321.0</v>
      </c>
      <c r="T16" s="46"/>
      <c r="U16" s="46"/>
      <c r="V16" s="46"/>
      <c r="W16" s="22" t="s">
        <v>215</v>
      </c>
      <c r="X16" s="5" t="s">
        <v>268</v>
      </c>
      <c r="Y16" s="38" t="s">
        <v>269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220</v>
      </c>
      <c r="AD16" s="41"/>
      <c r="AE16" s="325" t="s">
        <v>2418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  <c r="CF16" s="329">
        <v>2298.57</v>
      </c>
    </row>
    <row r="17" ht="15.75" customHeight="1">
      <c r="A17" s="318" t="s">
        <v>164</v>
      </c>
      <c r="B17" s="80" t="s">
        <v>2419</v>
      </c>
      <c r="C17" s="30" t="s">
        <v>2420</v>
      </c>
      <c r="D17" s="27" t="s">
        <v>2358</v>
      </c>
      <c r="E17" s="27" t="s">
        <v>29</v>
      </c>
      <c r="F17" s="27" t="s">
        <v>2371</v>
      </c>
      <c r="G17" s="81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61" t="s">
        <v>239</v>
      </c>
      <c r="I17" s="87" t="s">
        <v>272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214</v>
      </c>
      <c r="S17" s="320">
        <v>44182.0</v>
      </c>
      <c r="T17" s="46"/>
      <c r="U17" s="46"/>
      <c r="V17" s="46" t="s">
        <v>2421</v>
      </c>
      <c r="W17" s="22" t="s">
        <v>215</v>
      </c>
      <c r="X17" s="5" t="s">
        <v>2422</v>
      </c>
      <c r="Y17" s="41" t="s">
        <v>29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220</v>
      </c>
      <c r="AD17" s="41"/>
      <c r="AE17" s="325" t="s">
        <v>2423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  <c r="CF17" s="329">
        <v>0.0</v>
      </c>
    </row>
    <row r="18" ht="15.75" customHeight="1">
      <c r="A18" s="318" t="s">
        <v>164</v>
      </c>
      <c r="B18" s="25" t="s">
        <v>284</v>
      </c>
      <c r="C18" s="31">
        <v>498190.0</v>
      </c>
      <c r="D18" s="27" t="s">
        <v>18</v>
      </c>
      <c r="E18" s="27" t="s">
        <v>62</v>
      </c>
      <c r="F18" s="41" t="s">
        <v>74</v>
      </c>
      <c r="G18" s="81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239</v>
      </c>
      <c r="I18" s="87" t="s">
        <v>272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2360</v>
      </c>
      <c r="P18" s="322">
        <v>0.0</v>
      </c>
      <c r="Q18" s="27" t="str">
        <f>IFERROR(VLOOKUP(F18,'Cadastro de assessores'!A:B,2,FALSE),"Não Cadastrado")</f>
        <v>28411</v>
      </c>
      <c r="R18" s="27" t="s">
        <v>214</v>
      </c>
      <c r="S18" s="101">
        <v>44698.0</v>
      </c>
      <c r="T18" s="46"/>
      <c r="U18" s="46"/>
      <c r="V18" s="46"/>
      <c r="W18" s="22" t="s">
        <v>215</v>
      </c>
      <c r="X18" s="11" t="s">
        <v>283</v>
      </c>
      <c r="Y18" s="86" t="s">
        <v>269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2424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3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  <c r="CF18" s="329">
        <v>0.0</v>
      </c>
    </row>
    <row r="19" ht="15.75" customHeight="1">
      <c r="A19" s="318" t="s">
        <v>164</v>
      </c>
      <c r="B19" s="25" t="s">
        <v>2425</v>
      </c>
      <c r="C19" s="31">
        <v>6274118.0</v>
      </c>
      <c r="D19" s="27" t="s">
        <v>18</v>
      </c>
      <c r="E19" s="27" t="s">
        <v>29</v>
      </c>
      <c r="F19" s="22" t="s">
        <v>234</v>
      </c>
      <c r="G19" s="81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282</v>
      </c>
      <c r="I19" s="82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2360</v>
      </c>
      <c r="P19" s="322">
        <v>0.0</v>
      </c>
      <c r="Q19" s="27">
        <f>IFERROR(VLOOKUP(F19,'Cadastro de assessores'!A:B,2,FALSE),"Não Cadastrado")</f>
        <v>12332</v>
      </c>
      <c r="R19" s="27" t="s">
        <v>214</v>
      </c>
      <c r="S19" s="101">
        <v>44433.0</v>
      </c>
      <c r="T19" s="46"/>
      <c r="U19" s="46"/>
      <c r="V19" s="323" t="s">
        <v>2426</v>
      </c>
      <c r="W19" s="22" t="s">
        <v>215</v>
      </c>
      <c r="X19" s="11" t="s">
        <v>2427</v>
      </c>
      <c r="Y19" s="22" t="s">
        <v>243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220</v>
      </c>
      <c r="AD19" s="41"/>
      <c r="AE19" s="340" t="s">
        <v>2428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3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  <c r="CF19" s="329">
        <v>0.0</v>
      </c>
    </row>
    <row r="20" ht="15.75" customHeight="1">
      <c r="A20" s="318" t="s">
        <v>164</v>
      </c>
      <c r="B20" s="230" t="s">
        <v>2429</v>
      </c>
      <c r="C20" s="331" t="s">
        <v>2430</v>
      </c>
      <c r="D20" s="27" t="s">
        <v>2358</v>
      </c>
      <c r="E20" s="27" t="s">
        <v>29</v>
      </c>
      <c r="F20" s="41" t="s">
        <v>2359</v>
      </c>
      <c r="G20" s="81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282</v>
      </c>
      <c r="I20" s="82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2372</v>
      </c>
      <c r="S20" s="333">
        <v>43745.0</v>
      </c>
      <c r="T20" s="32"/>
      <c r="U20" s="32"/>
      <c r="V20" s="165"/>
      <c r="W20" s="22" t="s">
        <v>215</v>
      </c>
      <c r="X20" s="13" t="s">
        <v>2431</v>
      </c>
      <c r="Y20" s="41" t="s">
        <v>29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220</v>
      </c>
      <c r="AD20" s="41"/>
      <c r="AE20" s="325" t="s">
        <v>2432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2375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  <c r="CF20" s="329">
        <v>0.0</v>
      </c>
    </row>
    <row r="21" ht="15.75" customHeight="1">
      <c r="A21" s="318" t="s">
        <v>164</v>
      </c>
      <c r="B21" s="230" t="s">
        <v>2433</v>
      </c>
      <c r="C21" s="30">
        <v>3791512.0</v>
      </c>
      <c r="D21" s="27" t="s">
        <v>18</v>
      </c>
      <c r="E21" s="27" t="s">
        <v>29</v>
      </c>
      <c r="F21" s="41" t="s">
        <v>234</v>
      </c>
      <c r="G21" s="81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61" t="s">
        <v>214</v>
      </c>
      <c r="I21" s="82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2360</v>
      </c>
      <c r="P21" s="322">
        <v>0.0</v>
      </c>
      <c r="Q21" s="27"/>
      <c r="R21" s="27"/>
      <c r="S21" s="335"/>
      <c r="T21" s="46"/>
      <c r="U21" s="46"/>
      <c r="V21" s="46"/>
      <c r="W21" s="22" t="s">
        <v>215</v>
      </c>
      <c r="X21" s="13" t="s">
        <v>2434</v>
      </c>
      <c r="Y21" s="5" t="s">
        <v>29</v>
      </c>
      <c r="Z21" s="9" t="str">
        <f t="shared" si="1"/>
        <v>Ativo</v>
      </c>
      <c r="AA21" s="22"/>
      <c r="AB21" s="41" t="str">
        <f t="shared" si="2"/>
        <v/>
      </c>
      <c r="AC21" s="13" t="s">
        <v>220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3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  <c r="CF21" s="329">
        <v>255001.13</v>
      </c>
    </row>
    <row r="22" ht="15.75" customHeight="1">
      <c r="A22" s="318" t="s">
        <v>164</v>
      </c>
      <c r="B22" s="97" t="s">
        <v>2435</v>
      </c>
      <c r="C22" s="39">
        <v>2538527.0</v>
      </c>
      <c r="D22" s="27" t="s">
        <v>18</v>
      </c>
      <c r="E22" s="27" t="s">
        <v>62</v>
      </c>
      <c r="F22" s="41" t="s">
        <v>63</v>
      </c>
      <c r="G22" s="81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239</v>
      </c>
      <c r="I22" s="87" t="s">
        <v>272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2360</v>
      </c>
      <c r="P22" s="322">
        <v>0.0</v>
      </c>
      <c r="Q22" s="27" t="str">
        <f>IFERROR(VLOOKUP(F22,'Cadastro de assessores'!A:B,2,FALSE),"Não Cadastrado")</f>
        <v>250</v>
      </c>
      <c r="R22" s="27" t="s">
        <v>214</v>
      </c>
      <c r="S22" s="335">
        <v>44512.0</v>
      </c>
      <c r="T22" s="46"/>
      <c r="U22" s="46"/>
      <c r="V22" s="46"/>
      <c r="W22" s="22" t="s">
        <v>215</v>
      </c>
      <c r="X22" s="5" t="s">
        <v>327</v>
      </c>
      <c r="Y22" s="38" t="s">
        <v>269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220</v>
      </c>
      <c r="AD22" s="41"/>
      <c r="AE22" s="325" t="s">
        <v>2418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3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  <c r="CF22" s="329">
        <v>0.0</v>
      </c>
    </row>
    <row r="23" ht="15.75" customHeight="1">
      <c r="A23" s="318" t="s">
        <v>164</v>
      </c>
      <c r="B23" s="341" t="s">
        <v>328</v>
      </c>
      <c r="C23" s="331" t="s">
        <v>2436</v>
      </c>
      <c r="D23" s="27" t="s">
        <v>18</v>
      </c>
      <c r="E23" s="27" t="s">
        <v>62</v>
      </c>
      <c r="F23" s="27" t="s">
        <v>63</v>
      </c>
      <c r="G23" s="81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61" t="s">
        <v>239</v>
      </c>
      <c r="I23" s="87" t="s">
        <v>272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214</v>
      </c>
      <c r="S23" s="333">
        <v>44266.0</v>
      </c>
      <c r="T23" s="32"/>
      <c r="U23" s="32"/>
      <c r="V23" s="165" t="s">
        <v>2437</v>
      </c>
      <c r="W23" s="22" t="s">
        <v>215</v>
      </c>
      <c r="X23" s="324" t="s">
        <v>331</v>
      </c>
      <c r="Y23" s="38" t="s">
        <v>269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2438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  <c r="CF23" s="329">
        <v>0.0</v>
      </c>
    </row>
    <row r="24" ht="15.75" customHeight="1">
      <c r="A24" s="318" t="s">
        <v>164</v>
      </c>
      <c r="B24" s="91" t="s">
        <v>2439</v>
      </c>
      <c r="C24" s="30" t="s">
        <v>2440</v>
      </c>
      <c r="D24" s="27" t="s">
        <v>18</v>
      </c>
      <c r="E24" s="27" t="s">
        <v>62</v>
      </c>
      <c r="F24" s="27" t="s">
        <v>63</v>
      </c>
      <c r="G24" s="81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61" t="s">
        <v>239</v>
      </c>
      <c r="I24" s="87" t="s">
        <v>272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214</v>
      </c>
      <c r="S24" s="320">
        <v>44319.0</v>
      </c>
      <c r="T24" s="32"/>
      <c r="U24" s="32"/>
      <c r="V24" s="46" t="s">
        <v>2441</v>
      </c>
      <c r="W24" s="22" t="s">
        <v>215</v>
      </c>
      <c r="X24" s="5" t="s">
        <v>336</v>
      </c>
      <c r="Y24" s="38" t="s">
        <v>269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220</v>
      </c>
      <c r="AD24" s="41"/>
      <c r="AE24" s="325" t="s">
        <v>2418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  <c r="CF24" s="329">
        <v>0.0</v>
      </c>
    </row>
    <row r="25" ht="15.75" customHeight="1">
      <c r="A25" s="318" t="s">
        <v>164</v>
      </c>
      <c r="B25" s="341" t="s">
        <v>345</v>
      </c>
      <c r="C25" s="331" t="s">
        <v>2442</v>
      </c>
      <c r="D25" s="27" t="s">
        <v>18</v>
      </c>
      <c r="E25" s="27" t="s">
        <v>62</v>
      </c>
      <c r="F25" s="27" t="s">
        <v>2443</v>
      </c>
      <c r="G25" s="81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239</v>
      </c>
      <c r="I25" s="87" t="s">
        <v>240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2360</v>
      </c>
      <c r="P25" s="322">
        <v>0.0</v>
      </c>
      <c r="Q25" s="27" t="str">
        <f>IFERROR(VLOOKUP(F25,'Cadastro de assessores'!A:B,2,FALSE),"Não Cadastrado")</f>
        <v>22066</v>
      </c>
      <c r="R25" s="27" t="s">
        <v>214</v>
      </c>
      <c r="S25" s="320">
        <v>44263.0</v>
      </c>
      <c r="T25" s="342" t="s">
        <v>2444</v>
      </c>
      <c r="U25" s="323"/>
      <c r="V25" s="323"/>
      <c r="W25" s="22" t="s">
        <v>215</v>
      </c>
      <c r="X25" s="324" t="s">
        <v>347</v>
      </c>
      <c r="Y25" s="38" t="s">
        <v>269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220</v>
      </c>
      <c r="AD25" s="41"/>
      <c r="AE25" s="325" t="s">
        <v>2418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  <c r="CF25" s="329">
        <v>12940.09</v>
      </c>
    </row>
    <row r="26" ht="15.75" customHeight="1">
      <c r="A26" s="318" t="s">
        <v>164</v>
      </c>
      <c r="B26" s="80" t="s">
        <v>2445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1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214</v>
      </c>
      <c r="I26" s="82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214</v>
      </c>
      <c r="S26" s="320">
        <v>44623.0</v>
      </c>
      <c r="T26" s="165"/>
      <c r="U26" s="165"/>
      <c r="V26" s="165"/>
      <c r="W26" s="22" t="s">
        <v>215</v>
      </c>
      <c r="X26" s="5" t="s">
        <v>2446</v>
      </c>
      <c r="Y26" s="38" t="s">
        <v>269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220</v>
      </c>
      <c r="AD26" s="41"/>
      <c r="AE26" s="325" t="s">
        <v>2418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  <c r="CF26" s="329">
        <v>72574.86</v>
      </c>
    </row>
    <row r="27" ht="15.75" customHeight="1">
      <c r="A27" s="318" t="s">
        <v>164</v>
      </c>
      <c r="B27" s="97" t="s">
        <v>2447</v>
      </c>
      <c r="C27" s="39">
        <v>4466499.0</v>
      </c>
      <c r="D27" s="27" t="s">
        <v>18</v>
      </c>
      <c r="E27" s="27" t="s">
        <v>62</v>
      </c>
      <c r="F27" s="28" t="s">
        <v>74</v>
      </c>
      <c r="G27" s="81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61" t="s">
        <v>239</v>
      </c>
      <c r="I27" s="87" t="s">
        <v>272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2360</v>
      </c>
      <c r="P27" s="322">
        <v>0.0</v>
      </c>
      <c r="Q27" s="27" t="str">
        <f>IFERROR(VLOOKUP(F27,'Cadastro de assessores'!A:B,2,FALSE),"Não Cadastrado")</f>
        <v>28411</v>
      </c>
      <c r="R27" s="27" t="s">
        <v>214</v>
      </c>
      <c r="S27" s="320">
        <v>44670.0</v>
      </c>
      <c r="T27" s="165"/>
      <c r="U27" s="165"/>
      <c r="V27" s="99"/>
      <c r="W27" s="22" t="s">
        <v>215</v>
      </c>
      <c r="X27" s="5" t="s">
        <v>344</v>
      </c>
      <c r="Y27" s="38" t="s">
        <v>269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220</v>
      </c>
      <c r="AD27" s="41"/>
      <c r="AE27" s="325" t="s">
        <v>2418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  <c r="CF27" s="329">
        <v>9.25</v>
      </c>
    </row>
    <row r="28" ht="15.75" customHeight="1">
      <c r="A28" s="318" t="s">
        <v>164</v>
      </c>
      <c r="B28" s="97" t="s">
        <v>2448</v>
      </c>
      <c r="C28" s="22">
        <v>3525740.0</v>
      </c>
      <c r="D28" s="27" t="s">
        <v>18</v>
      </c>
      <c r="E28" s="27" t="s">
        <v>62</v>
      </c>
      <c r="F28" s="28" t="s">
        <v>63</v>
      </c>
      <c r="G28" s="81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61" t="s">
        <v>239</v>
      </c>
      <c r="I28" s="87" t="s">
        <v>272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2360</v>
      </c>
      <c r="P28" s="322">
        <v>0.0</v>
      </c>
      <c r="Q28" s="27" t="str">
        <f>IFERROR(VLOOKUP(F28,'Cadastro de assessores'!A:B,2,FALSE),"Não Cadastrado")</f>
        <v>250</v>
      </c>
      <c r="R28" s="27" t="s">
        <v>214</v>
      </c>
      <c r="S28" s="320">
        <v>44767.0</v>
      </c>
      <c r="T28" s="99"/>
      <c r="U28" s="165"/>
      <c r="V28" s="350" t="s">
        <v>2449</v>
      </c>
      <c r="W28" s="22" t="s">
        <v>215</v>
      </c>
      <c r="X28" s="5" t="s">
        <v>367</v>
      </c>
      <c r="Y28" s="5" t="s">
        <v>269</v>
      </c>
      <c r="Z28" s="9" t="str">
        <f t="shared" si="1"/>
        <v>Ativo</v>
      </c>
      <c r="AA28" s="22"/>
      <c r="AB28" s="41" t="str">
        <f t="shared" si="2"/>
        <v/>
      </c>
      <c r="AC28" s="13" t="s">
        <v>220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  <c r="CF28" s="329">
        <v>0.0</v>
      </c>
    </row>
    <row r="29" ht="15.75" customHeight="1">
      <c r="A29" s="318" t="s">
        <v>164</v>
      </c>
      <c r="B29" s="80" t="s">
        <v>2450</v>
      </c>
      <c r="C29" s="39">
        <v>344673.0</v>
      </c>
      <c r="D29" s="27" t="s">
        <v>18</v>
      </c>
      <c r="E29" s="27" t="s">
        <v>62</v>
      </c>
      <c r="F29" s="28" t="s">
        <v>74</v>
      </c>
      <c r="G29" s="81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61" t="s">
        <v>239</v>
      </c>
      <c r="I29" s="87" t="s">
        <v>272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2360</v>
      </c>
      <c r="P29" s="322">
        <v>0.0</v>
      </c>
      <c r="Q29" s="27" t="str">
        <f>IFERROR(VLOOKUP(F29,'Cadastro de assessores'!A:B,2,FALSE),"Não Cadastrado")</f>
        <v>28411</v>
      </c>
      <c r="R29" s="27" t="s">
        <v>214</v>
      </c>
      <c r="S29" s="320">
        <v>44754.0</v>
      </c>
      <c r="T29" s="165"/>
      <c r="U29" s="165"/>
      <c r="V29" s="99"/>
      <c r="W29" s="22" t="s">
        <v>215</v>
      </c>
      <c r="X29" s="5" t="s">
        <v>377</v>
      </c>
      <c r="Y29" s="38" t="s">
        <v>269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2368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  <c r="CF29" s="329">
        <v>0.0</v>
      </c>
    </row>
    <row r="30" ht="15.75" customHeight="1">
      <c r="A30" s="318" t="s">
        <v>164</v>
      </c>
      <c r="B30" s="230" t="s">
        <v>384</v>
      </c>
      <c r="C30" s="331" t="s">
        <v>2451</v>
      </c>
      <c r="D30" s="27" t="s">
        <v>18</v>
      </c>
      <c r="E30" s="27" t="s">
        <v>29</v>
      </c>
      <c r="F30" s="41" t="s">
        <v>438</v>
      </c>
      <c r="G30" s="81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282</v>
      </c>
      <c r="I30" s="82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2372</v>
      </c>
      <c r="S30" s="333">
        <v>43355.0</v>
      </c>
      <c r="T30" s="32"/>
      <c r="U30" s="32"/>
      <c r="V30" s="165" t="s">
        <v>2452</v>
      </c>
      <c r="W30" s="22" t="s">
        <v>215</v>
      </c>
      <c r="X30" s="13" t="s">
        <v>386</v>
      </c>
      <c r="Y30" s="41" t="s">
        <v>29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2400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2375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  <c r="CF30" s="329">
        <v>0.0</v>
      </c>
    </row>
    <row r="31" ht="15.75" customHeight="1">
      <c r="A31" s="318" t="s">
        <v>164</v>
      </c>
      <c r="B31" s="230" t="s">
        <v>2453</v>
      </c>
      <c r="C31" s="331" t="s">
        <v>2454</v>
      </c>
      <c r="D31" s="27" t="s">
        <v>18</v>
      </c>
      <c r="E31" s="27" t="s">
        <v>29</v>
      </c>
      <c r="F31" s="41" t="s">
        <v>438</v>
      </c>
      <c r="G31" s="81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282</v>
      </c>
      <c r="I31" s="82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2372</v>
      </c>
      <c r="S31" s="333">
        <v>43355.0</v>
      </c>
      <c r="T31" s="32"/>
      <c r="U31" s="32"/>
      <c r="V31" s="165" t="s">
        <v>2452</v>
      </c>
      <c r="W31" s="22" t="s">
        <v>215</v>
      </c>
      <c r="X31" s="13" t="s">
        <v>386</v>
      </c>
      <c r="Y31" s="41" t="s">
        <v>29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2400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2375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  <c r="CF31" s="329">
        <v>0.0</v>
      </c>
    </row>
    <row r="32" ht="15.75" customHeight="1">
      <c r="A32" s="318" t="s">
        <v>164</v>
      </c>
      <c r="B32" s="230" t="s">
        <v>2455</v>
      </c>
      <c r="C32" s="331" t="s">
        <v>2456</v>
      </c>
      <c r="D32" s="27" t="s">
        <v>2358</v>
      </c>
      <c r="E32" s="27" t="s">
        <v>29</v>
      </c>
      <c r="F32" s="41" t="s">
        <v>2371</v>
      </c>
      <c r="G32" s="81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282</v>
      </c>
      <c r="I32" s="82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2372</v>
      </c>
      <c r="S32" s="333">
        <v>43685.0</v>
      </c>
      <c r="T32" s="165"/>
      <c r="U32" s="165"/>
      <c r="V32" s="32"/>
      <c r="W32" s="22" t="s">
        <v>215</v>
      </c>
      <c r="X32" s="13" t="s">
        <v>2457</v>
      </c>
      <c r="Y32" s="38" t="s">
        <v>29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2411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2375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  <c r="CF32" s="329">
        <v>0.0</v>
      </c>
    </row>
    <row r="33" ht="15.75" customHeight="1">
      <c r="A33" s="318" t="s">
        <v>164</v>
      </c>
      <c r="B33" s="97" t="s">
        <v>2458</v>
      </c>
      <c r="C33" s="22">
        <v>4694181.0</v>
      </c>
      <c r="D33" s="27" t="s">
        <v>18</v>
      </c>
      <c r="E33" s="27" t="s">
        <v>19</v>
      </c>
      <c r="F33" s="22" t="s">
        <v>52</v>
      </c>
      <c r="G33" s="81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282</v>
      </c>
      <c r="I33" s="82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214</v>
      </c>
      <c r="S33" s="333">
        <v>44705.0</v>
      </c>
      <c r="T33" s="32"/>
      <c r="U33" s="32"/>
      <c r="V33" s="165" t="s">
        <v>2459</v>
      </c>
      <c r="W33" s="22" t="s">
        <v>215</v>
      </c>
      <c r="X33" s="5" t="s">
        <v>2460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2461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  <c r="CF33" s="329">
        <v>0.0</v>
      </c>
    </row>
    <row r="34" ht="15.75" customHeight="1">
      <c r="A34" s="318" t="s">
        <v>164</v>
      </c>
      <c r="B34" s="226" t="s">
        <v>2462</v>
      </c>
      <c r="C34" s="331" t="s">
        <v>2463</v>
      </c>
      <c r="D34" s="27" t="s">
        <v>2358</v>
      </c>
      <c r="E34" s="27" t="s">
        <v>29</v>
      </c>
      <c r="F34" s="41" t="s">
        <v>2359</v>
      </c>
      <c r="G34" s="81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282</v>
      </c>
      <c r="I34" s="82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2372</v>
      </c>
      <c r="S34" s="333">
        <v>43867.0</v>
      </c>
      <c r="T34" s="32"/>
      <c r="U34" s="32"/>
      <c r="V34" s="165"/>
      <c r="W34" s="22" t="s">
        <v>215</v>
      </c>
      <c r="X34" s="13" t="s">
        <v>2464</v>
      </c>
      <c r="Y34" s="41" t="s">
        <v>29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220</v>
      </c>
      <c r="AD34" s="41"/>
      <c r="AE34" s="325" t="s">
        <v>2465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2375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  <c r="CF34" s="329">
        <v>0.0</v>
      </c>
    </row>
    <row r="35" ht="15.75" customHeight="1">
      <c r="A35" s="318" t="s">
        <v>164</v>
      </c>
      <c r="B35" s="230" t="s">
        <v>2466</v>
      </c>
      <c r="C35" s="331" t="s">
        <v>2467</v>
      </c>
      <c r="D35" s="27" t="s">
        <v>2468</v>
      </c>
      <c r="E35" s="27" t="s">
        <v>29</v>
      </c>
      <c r="F35" s="41" t="s">
        <v>2468</v>
      </c>
      <c r="G35" s="81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282</v>
      </c>
      <c r="I35" s="82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2372</v>
      </c>
      <c r="S35" s="333">
        <v>43563.0</v>
      </c>
      <c r="T35" s="32"/>
      <c r="U35" s="32"/>
      <c r="V35" s="165"/>
      <c r="W35" s="22" t="s">
        <v>215</v>
      </c>
      <c r="X35" s="13" t="s">
        <v>2469</v>
      </c>
      <c r="Y35" s="13" t="s">
        <v>29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2375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  <c r="CF35" s="329">
        <v>0.0</v>
      </c>
    </row>
    <row r="36" ht="15.75" customHeight="1">
      <c r="A36" s="318" t="s">
        <v>164</v>
      </c>
      <c r="B36" s="230" t="s">
        <v>2470</v>
      </c>
      <c r="C36" s="331" t="s">
        <v>2471</v>
      </c>
      <c r="D36" s="27" t="s">
        <v>18</v>
      </c>
      <c r="E36" s="27" t="s">
        <v>29</v>
      </c>
      <c r="F36" s="41" t="s">
        <v>438</v>
      </c>
      <c r="G36" s="81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282</v>
      </c>
      <c r="I36" s="82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2372</v>
      </c>
      <c r="S36" s="333">
        <v>43382.0</v>
      </c>
      <c r="T36" s="32"/>
      <c r="U36" s="32"/>
      <c r="V36" s="165"/>
      <c r="W36" s="22" t="s">
        <v>215</v>
      </c>
      <c r="X36" s="13" t="s">
        <v>2472</v>
      </c>
      <c r="Y36" s="38" t="s">
        <v>780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2473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2375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  <c r="CF36" s="329">
        <v>0.0</v>
      </c>
    </row>
    <row r="37" ht="15.75" customHeight="1">
      <c r="A37" s="318" t="s">
        <v>164</v>
      </c>
      <c r="B37" s="230" t="s">
        <v>2474</v>
      </c>
      <c r="C37" s="331" t="s">
        <v>2475</v>
      </c>
      <c r="D37" s="27" t="s">
        <v>18</v>
      </c>
      <c r="E37" s="27" t="s">
        <v>62</v>
      </c>
      <c r="F37" s="41" t="s">
        <v>74</v>
      </c>
      <c r="G37" s="81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282</v>
      </c>
      <c r="I37" s="82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2372</v>
      </c>
      <c r="S37" s="333">
        <v>44295.0</v>
      </c>
      <c r="T37" s="32"/>
      <c r="U37" s="32"/>
      <c r="V37" s="46"/>
      <c r="W37" s="22" t="s">
        <v>215</v>
      </c>
      <c r="X37" s="13" t="s">
        <v>2476</v>
      </c>
      <c r="Y37" s="38" t="s">
        <v>269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220</v>
      </c>
      <c r="AD37" s="41"/>
      <c r="AE37" s="325" t="s">
        <v>2418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2375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  <c r="CF37" s="329">
        <v>0.0</v>
      </c>
    </row>
    <row r="38" ht="15.75" customHeight="1">
      <c r="A38" s="318" t="s">
        <v>164</v>
      </c>
      <c r="B38" s="226" t="s">
        <v>414</v>
      </c>
      <c r="C38" s="352" t="s">
        <v>2477</v>
      </c>
      <c r="D38" s="344" t="s">
        <v>18</v>
      </c>
      <c r="E38" s="344" t="s">
        <v>62</v>
      </c>
      <c r="F38" s="344" t="s">
        <v>63</v>
      </c>
      <c r="G38" s="81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239</v>
      </c>
      <c r="I38" s="87" t="s">
        <v>272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214</v>
      </c>
      <c r="S38" s="320">
        <v>44267.0</v>
      </c>
      <c r="T38" s="165"/>
      <c r="U38" s="165"/>
      <c r="V38" s="342" t="s">
        <v>2478</v>
      </c>
      <c r="W38" s="22" t="s">
        <v>215</v>
      </c>
      <c r="X38" s="13" t="s">
        <v>417</v>
      </c>
      <c r="Y38" s="38" t="s">
        <v>243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2479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  <c r="CF38" s="329">
        <v>0.0</v>
      </c>
    </row>
    <row r="39" ht="15.75" customHeight="1">
      <c r="A39" s="318" t="s">
        <v>164</v>
      </c>
      <c r="B39" s="230" t="s">
        <v>2480</v>
      </c>
      <c r="C39" s="331" t="s">
        <v>2481</v>
      </c>
      <c r="D39" s="27" t="s">
        <v>2358</v>
      </c>
      <c r="E39" s="27" t="s">
        <v>29</v>
      </c>
      <c r="F39" s="41" t="s">
        <v>2359</v>
      </c>
      <c r="G39" s="81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282</v>
      </c>
      <c r="I39" s="82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2360</v>
      </c>
      <c r="P39" s="322">
        <v>0.0</v>
      </c>
      <c r="Q39" s="41" t="str">
        <f>IFERROR(VLOOKUP(F39,'Cadastro de assessores'!A:B,2,FALSE),"Não Cadastrado")</f>
        <v>17573</v>
      </c>
      <c r="R39" s="41" t="s">
        <v>2372</v>
      </c>
      <c r="S39" s="333">
        <v>43620.0</v>
      </c>
      <c r="T39" s="32"/>
      <c r="U39" s="32"/>
      <c r="V39" s="165" t="s">
        <v>2482</v>
      </c>
      <c r="W39" s="22" t="s">
        <v>215</v>
      </c>
      <c r="X39" s="13" t="s">
        <v>2483</v>
      </c>
      <c r="Y39" s="41" t="s">
        <v>29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2484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2375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  <c r="CF39" s="329">
        <v>0.0</v>
      </c>
    </row>
    <row r="40" ht="15.75" customHeight="1">
      <c r="A40" s="318" t="s">
        <v>164</v>
      </c>
      <c r="B40" s="80" t="s">
        <v>2485</v>
      </c>
      <c r="C40" s="30">
        <v>4299371.0</v>
      </c>
      <c r="D40" s="27" t="s">
        <v>18</v>
      </c>
      <c r="E40" s="27" t="s">
        <v>62</v>
      </c>
      <c r="F40" s="41" t="s">
        <v>74</v>
      </c>
      <c r="G40" s="81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282</v>
      </c>
      <c r="I40" s="82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2360</v>
      </c>
      <c r="P40" s="322">
        <v>0.0</v>
      </c>
      <c r="Q40" s="27" t="str">
        <f>IFERROR(VLOOKUP(F40,'Cadastro de assessores'!A:B,2,FALSE),"Não Cadastrado")</f>
        <v>28411</v>
      </c>
      <c r="R40" s="27" t="s">
        <v>214</v>
      </c>
      <c r="S40" s="320">
        <v>44789.0</v>
      </c>
      <c r="T40" s="46"/>
      <c r="U40" s="46"/>
      <c r="V40" s="46"/>
      <c r="W40" s="22" t="s">
        <v>215</v>
      </c>
      <c r="X40" s="5" t="s">
        <v>2486</v>
      </c>
      <c r="Y40" s="38" t="s">
        <v>269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2487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  <c r="CF40" s="329">
        <v>0.0</v>
      </c>
    </row>
    <row r="41" ht="15.75" customHeight="1">
      <c r="A41" s="318" t="s">
        <v>164</v>
      </c>
      <c r="B41" s="80" t="s">
        <v>422</v>
      </c>
      <c r="C41" s="30" t="s">
        <v>2488</v>
      </c>
      <c r="D41" s="27" t="s">
        <v>18</v>
      </c>
      <c r="E41" s="27" t="s">
        <v>62</v>
      </c>
      <c r="F41" s="27" t="s">
        <v>74</v>
      </c>
      <c r="G41" s="81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61" t="s">
        <v>239</v>
      </c>
      <c r="I41" s="87" t="s">
        <v>272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214</v>
      </c>
      <c r="S41" s="320">
        <v>44323.0</v>
      </c>
      <c r="T41" s="46"/>
      <c r="U41" s="46"/>
      <c r="V41" s="46"/>
      <c r="W41" s="22" t="s">
        <v>215</v>
      </c>
      <c r="X41" s="5" t="s">
        <v>424</v>
      </c>
      <c r="Y41" s="38" t="s">
        <v>269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2418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  <c r="CF41" s="329">
        <v>0.0</v>
      </c>
    </row>
    <row r="42" ht="15.75" customHeight="1">
      <c r="A42" s="318" t="s">
        <v>164</v>
      </c>
      <c r="B42" s="226" t="s">
        <v>2489</v>
      </c>
      <c r="C42" s="353" t="s">
        <v>2490</v>
      </c>
      <c r="D42" s="27" t="s">
        <v>18</v>
      </c>
      <c r="E42" s="27" t="s">
        <v>62</v>
      </c>
      <c r="F42" s="41" t="s">
        <v>2443</v>
      </c>
      <c r="G42" s="81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282</v>
      </c>
      <c r="I42" s="82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2360</v>
      </c>
      <c r="P42" s="322">
        <v>0.0</v>
      </c>
      <c r="Q42" s="41" t="str">
        <f>IFERROR(VLOOKUP(F42,'Cadastro de assessores'!A:B,2,FALSE),"Não Cadastrado")</f>
        <v>22066</v>
      </c>
      <c r="R42" s="41" t="s">
        <v>2372</v>
      </c>
      <c r="S42" s="333">
        <v>44263.0</v>
      </c>
      <c r="T42" s="32"/>
      <c r="U42" s="32"/>
      <c r="V42" s="165" t="s">
        <v>2491</v>
      </c>
      <c r="W42" s="22" t="s">
        <v>215</v>
      </c>
      <c r="X42" s="13" t="s">
        <v>2492</v>
      </c>
      <c r="Y42" s="38" t="s">
        <v>269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220</v>
      </c>
      <c r="AD42" s="41"/>
      <c r="AE42" s="325" t="s">
        <v>2418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  <c r="CF42" s="329">
        <v>0.0</v>
      </c>
    </row>
    <row r="43" ht="15.75" customHeight="1">
      <c r="A43" s="318" t="s">
        <v>164</v>
      </c>
      <c r="B43" s="341" t="s">
        <v>425</v>
      </c>
      <c r="C43" s="331" t="s">
        <v>2493</v>
      </c>
      <c r="D43" s="27" t="s">
        <v>18</v>
      </c>
      <c r="E43" s="27" t="s">
        <v>62</v>
      </c>
      <c r="F43" s="27" t="s">
        <v>63</v>
      </c>
      <c r="G43" s="81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61" t="s">
        <v>239</v>
      </c>
      <c r="I43" s="87" t="s">
        <v>272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214</v>
      </c>
      <c r="S43" s="333">
        <v>44263.0</v>
      </c>
      <c r="T43" s="165" t="s">
        <v>2494</v>
      </c>
      <c r="U43" s="165"/>
      <c r="V43" s="323"/>
      <c r="W43" s="22" t="s">
        <v>215</v>
      </c>
      <c r="X43" s="324" t="s">
        <v>427</v>
      </c>
      <c r="Y43" s="38" t="s">
        <v>269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2418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  <c r="CF43" s="329">
        <v>0.0</v>
      </c>
    </row>
    <row r="44" ht="15.75" customHeight="1">
      <c r="A44" s="318" t="s">
        <v>164</v>
      </c>
      <c r="B44" s="226" t="s">
        <v>2495</v>
      </c>
      <c r="C44" s="331" t="s">
        <v>2496</v>
      </c>
      <c r="D44" s="27" t="s">
        <v>18</v>
      </c>
      <c r="E44" s="27" t="s">
        <v>62</v>
      </c>
      <c r="F44" s="41" t="s">
        <v>63</v>
      </c>
      <c r="G44" s="81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282</v>
      </c>
      <c r="I44" s="82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2372</v>
      </c>
      <c r="S44" s="333">
        <v>44280.0</v>
      </c>
      <c r="T44" s="32"/>
      <c r="U44" s="32"/>
      <c r="V44" s="165"/>
      <c r="W44" s="22" t="s">
        <v>296</v>
      </c>
      <c r="X44" s="13" t="s">
        <v>2497</v>
      </c>
      <c r="Y44" s="38" t="s">
        <v>269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2418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2375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  <c r="CF44" s="329">
        <v>0.0</v>
      </c>
    </row>
    <row r="45" ht="15.75" customHeight="1">
      <c r="A45" s="318" t="s">
        <v>164</v>
      </c>
      <c r="B45" s="25" t="s">
        <v>2498</v>
      </c>
      <c r="C45" s="31">
        <v>6274088.0</v>
      </c>
      <c r="D45" s="27" t="s">
        <v>18</v>
      </c>
      <c r="E45" s="27" t="s">
        <v>556</v>
      </c>
      <c r="F45" s="22" t="s">
        <v>2499</v>
      </c>
      <c r="G45" s="81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61" t="s">
        <v>239</v>
      </c>
      <c r="I45" s="82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2360</v>
      </c>
      <c r="P45" s="322">
        <v>0.0</v>
      </c>
      <c r="Q45" s="27">
        <f>IFERROR(VLOOKUP(F45,'Cadastro de assessores'!A:B,2,FALSE),"Não Cadastrado")</f>
        <v>26542</v>
      </c>
      <c r="R45" s="354" t="s">
        <v>214</v>
      </c>
      <c r="S45" s="335">
        <v>44510.0</v>
      </c>
      <c r="T45" s="46"/>
      <c r="U45" s="46"/>
      <c r="V45" s="46"/>
      <c r="W45" s="22" t="s">
        <v>215</v>
      </c>
      <c r="X45" s="11" t="s">
        <v>2500</v>
      </c>
      <c r="Y45" s="22" t="s">
        <v>243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220</v>
      </c>
      <c r="AD45" s="41"/>
      <c r="AE45" s="340" t="s">
        <v>2428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3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  <c r="CF45" s="329">
        <v>6443.17</v>
      </c>
    </row>
    <row r="46" ht="15.75" customHeight="1">
      <c r="A46" s="318" t="s">
        <v>164</v>
      </c>
      <c r="B46" s="230" t="s">
        <v>2501</v>
      </c>
      <c r="C46" s="331" t="s">
        <v>2502</v>
      </c>
      <c r="D46" s="27" t="s">
        <v>2358</v>
      </c>
      <c r="E46" s="27" t="s">
        <v>29</v>
      </c>
      <c r="F46" s="41" t="s">
        <v>2359</v>
      </c>
      <c r="G46" s="81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282</v>
      </c>
      <c r="I46" s="82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2372</v>
      </c>
      <c r="S46" s="333">
        <v>43567.0</v>
      </c>
      <c r="T46" s="32"/>
      <c r="U46" s="32"/>
      <c r="V46" s="165"/>
      <c r="W46" s="22" t="s">
        <v>215</v>
      </c>
      <c r="X46" s="13" t="s">
        <v>2503</v>
      </c>
      <c r="Y46" s="41" t="s">
        <v>243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2504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2375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  <c r="CF46" s="329">
        <v>0.0</v>
      </c>
    </row>
    <row r="47" ht="15.75" customHeight="1">
      <c r="A47" s="318" t="s">
        <v>164</v>
      </c>
      <c r="B47" s="226" t="s">
        <v>2505</v>
      </c>
      <c r="C47" s="331" t="s">
        <v>2506</v>
      </c>
      <c r="D47" s="27" t="s">
        <v>2358</v>
      </c>
      <c r="E47" s="27" t="s">
        <v>29</v>
      </c>
      <c r="F47" s="41" t="s">
        <v>2359</v>
      </c>
      <c r="G47" s="81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282</v>
      </c>
      <c r="I47" s="82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2372</v>
      </c>
      <c r="S47" s="333">
        <v>43725.0</v>
      </c>
      <c r="T47" s="165"/>
      <c r="U47" s="165"/>
      <c r="V47" s="32"/>
      <c r="W47" s="22" t="s">
        <v>215</v>
      </c>
      <c r="X47" s="13" t="s">
        <v>2507</v>
      </c>
      <c r="Y47" s="41" t="s">
        <v>29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2400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2375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  <c r="CF47" s="329">
        <v>0.0</v>
      </c>
    </row>
    <row r="48" ht="15.75" customHeight="1">
      <c r="A48" s="318" t="s">
        <v>164</v>
      </c>
      <c r="B48" s="97" t="s">
        <v>462</v>
      </c>
      <c r="C48" s="26" t="s">
        <v>2508</v>
      </c>
      <c r="D48" s="27" t="s">
        <v>18</v>
      </c>
      <c r="E48" s="27" t="s">
        <v>62</v>
      </c>
      <c r="F48" s="28" t="s">
        <v>63</v>
      </c>
      <c r="G48" s="81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239</v>
      </c>
      <c r="I48" s="87" t="s">
        <v>272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214</v>
      </c>
      <c r="S48" s="101">
        <v>44420.0</v>
      </c>
      <c r="T48" s="46"/>
      <c r="U48" s="46"/>
      <c r="V48" s="46"/>
      <c r="W48" s="22" t="s">
        <v>215</v>
      </c>
      <c r="X48" s="5" t="s">
        <v>464</v>
      </c>
      <c r="Y48" s="38" t="s">
        <v>269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220</v>
      </c>
      <c r="AD48" s="41"/>
      <c r="AE48" s="340" t="s">
        <v>2509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  <c r="CF48" s="329">
        <v>3.71</v>
      </c>
    </row>
    <row r="49" ht="15.75" customHeight="1">
      <c r="A49" s="318" t="s">
        <v>164</v>
      </c>
      <c r="B49" s="226" t="s">
        <v>2510</v>
      </c>
      <c r="C49" s="331" t="s">
        <v>2511</v>
      </c>
      <c r="D49" s="27" t="s">
        <v>18</v>
      </c>
      <c r="E49" s="27" t="s">
        <v>29</v>
      </c>
      <c r="F49" s="27" t="s">
        <v>79</v>
      </c>
      <c r="G49" s="81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61" t="s">
        <v>214</v>
      </c>
      <c r="I49" s="82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2360</v>
      </c>
      <c r="P49" s="322">
        <v>0.0</v>
      </c>
      <c r="Q49" s="27">
        <f>IFERROR(VLOOKUP(F49,'Cadastro de assessores'!A:B,2,FALSE),"Não Cadastrado")</f>
        <v>12344</v>
      </c>
      <c r="R49" s="27" t="s">
        <v>214</v>
      </c>
      <c r="S49" s="320">
        <v>43899.0</v>
      </c>
      <c r="T49" s="165"/>
      <c r="U49" s="243" t="s">
        <v>2512</v>
      </c>
      <c r="V49" s="165"/>
      <c r="W49" s="22" t="s">
        <v>215</v>
      </c>
      <c r="X49" s="13" t="s">
        <v>2513</v>
      </c>
      <c r="Y49" s="41" t="s">
        <v>780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220</v>
      </c>
      <c r="AD49" s="41"/>
      <c r="AE49" s="325" t="s">
        <v>2473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  <c r="CF49" s="329">
        <v>98288.23</v>
      </c>
    </row>
    <row r="50" ht="15.75" customHeight="1">
      <c r="A50" s="318" t="s">
        <v>164</v>
      </c>
      <c r="B50" s="226" t="s">
        <v>484</v>
      </c>
      <c r="C50" s="356" t="s">
        <v>2514</v>
      </c>
      <c r="D50" s="344" t="s">
        <v>18</v>
      </c>
      <c r="E50" s="344" t="s">
        <v>29</v>
      </c>
      <c r="F50" s="344" t="s">
        <v>92</v>
      </c>
      <c r="G50" s="81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239</v>
      </c>
      <c r="I50" s="87" t="s">
        <v>272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214</v>
      </c>
      <c r="S50" s="320">
        <v>43923.0</v>
      </c>
      <c r="T50" s="165" t="s">
        <v>2515</v>
      </c>
      <c r="U50" s="243" t="s">
        <v>2512</v>
      </c>
      <c r="V50" s="350" t="s">
        <v>2516</v>
      </c>
      <c r="W50" s="22" t="s">
        <v>215</v>
      </c>
      <c r="X50" s="13" t="s">
        <v>487</v>
      </c>
      <c r="Y50" s="41" t="s">
        <v>507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220</v>
      </c>
      <c r="AD50" s="41"/>
      <c r="AE50" s="325" t="s">
        <v>2517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  <c r="CF50" s="329">
        <v>21.6</v>
      </c>
    </row>
    <row r="51" ht="15.75" customHeight="1">
      <c r="A51" s="318" t="s">
        <v>164</v>
      </c>
      <c r="B51" s="230" t="s">
        <v>2518</v>
      </c>
      <c r="C51" s="331" t="s">
        <v>2519</v>
      </c>
      <c r="D51" s="27" t="s">
        <v>2358</v>
      </c>
      <c r="E51" s="27" t="s">
        <v>29</v>
      </c>
      <c r="F51" s="41" t="s">
        <v>2359</v>
      </c>
      <c r="G51" s="81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282</v>
      </c>
      <c r="I51" s="82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2360</v>
      </c>
      <c r="P51" s="322">
        <v>0.0</v>
      </c>
      <c r="Q51" s="41" t="str">
        <f>IFERROR(VLOOKUP(F51,'Cadastro de assessores'!A:B,2,FALSE),"Não Cadastrado")</f>
        <v>17573</v>
      </c>
      <c r="R51" s="41" t="s">
        <v>2372</v>
      </c>
      <c r="S51" s="337">
        <v>43769.0</v>
      </c>
      <c r="T51" s="32"/>
      <c r="U51" s="32"/>
      <c r="V51" s="165" t="s">
        <v>2520</v>
      </c>
      <c r="W51" s="22" t="s">
        <v>215</v>
      </c>
      <c r="X51" s="13" t="s">
        <v>2521</v>
      </c>
      <c r="Y51" s="41" t="s">
        <v>29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2389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2375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  <c r="CF51" s="329">
        <v>0.0</v>
      </c>
    </row>
    <row r="52" ht="15.75" customHeight="1">
      <c r="A52" s="318" t="s">
        <v>164</v>
      </c>
      <c r="B52" s="230" t="s">
        <v>2522</v>
      </c>
      <c r="C52" s="331" t="s">
        <v>2523</v>
      </c>
      <c r="D52" s="27" t="s">
        <v>2358</v>
      </c>
      <c r="E52" s="27" t="s">
        <v>29</v>
      </c>
      <c r="F52" s="41" t="s">
        <v>2359</v>
      </c>
      <c r="G52" s="81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282</v>
      </c>
      <c r="I52" s="82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2372</v>
      </c>
      <c r="S52" s="333">
        <v>43665.0</v>
      </c>
      <c r="T52" s="165"/>
      <c r="U52" s="165"/>
      <c r="V52" s="32"/>
      <c r="W52" s="22" t="s">
        <v>215</v>
      </c>
      <c r="X52" s="13" t="s">
        <v>2524</v>
      </c>
      <c r="Y52" s="38" t="s">
        <v>29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2411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2375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  <c r="CF52" s="329">
        <v>0.0</v>
      </c>
    </row>
    <row r="53" ht="15.75" customHeight="1">
      <c r="A53" s="318" t="s">
        <v>164</v>
      </c>
      <c r="B53" s="230" t="s">
        <v>2525</v>
      </c>
      <c r="C53" s="331" t="s">
        <v>2526</v>
      </c>
      <c r="D53" s="27" t="s">
        <v>18</v>
      </c>
      <c r="E53" s="27" t="s">
        <v>29</v>
      </c>
      <c r="F53" s="41" t="s">
        <v>438</v>
      </c>
      <c r="G53" s="81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282</v>
      </c>
      <c r="I53" s="82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2372</v>
      </c>
      <c r="S53" s="333">
        <v>43509.0</v>
      </c>
      <c r="T53" s="323"/>
      <c r="U53" s="323"/>
      <c r="V53" s="165" t="s">
        <v>2527</v>
      </c>
      <c r="W53" s="22" t="s">
        <v>215</v>
      </c>
      <c r="X53" s="13" t="s">
        <v>2528</v>
      </c>
      <c r="Y53" s="41" t="s">
        <v>29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2465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2375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  <c r="CF53" s="329">
        <v>0.0</v>
      </c>
    </row>
    <row r="54" ht="15.75" customHeight="1">
      <c r="A54" s="318" t="s">
        <v>164</v>
      </c>
      <c r="B54" s="230" t="s">
        <v>2525</v>
      </c>
      <c r="C54" s="331" t="s">
        <v>2529</v>
      </c>
      <c r="D54" s="27" t="s">
        <v>18</v>
      </c>
      <c r="E54" s="27" t="s">
        <v>29</v>
      </c>
      <c r="F54" s="41" t="s">
        <v>438</v>
      </c>
      <c r="G54" s="81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282</v>
      </c>
      <c r="I54" s="82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2372</v>
      </c>
      <c r="S54" s="333">
        <v>43517.0</v>
      </c>
      <c r="T54" s="32"/>
      <c r="U54" s="32"/>
      <c r="V54" s="165" t="s">
        <v>2530</v>
      </c>
      <c r="W54" s="22" t="s">
        <v>215</v>
      </c>
      <c r="X54" s="13" t="s">
        <v>2528</v>
      </c>
      <c r="Y54" s="41" t="s">
        <v>29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2465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2375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  <c r="CF54" s="329">
        <v>0.0</v>
      </c>
    </row>
    <row r="55" ht="15.75" customHeight="1">
      <c r="A55" s="318" t="s">
        <v>164</v>
      </c>
      <c r="B55" s="97" t="s">
        <v>504</v>
      </c>
      <c r="C55" s="30" t="s">
        <v>2531</v>
      </c>
      <c r="D55" s="27" t="s">
        <v>18</v>
      </c>
      <c r="E55" s="27" t="s">
        <v>62</v>
      </c>
      <c r="F55" s="28" t="s">
        <v>63</v>
      </c>
      <c r="G55" s="81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61" t="s">
        <v>239</v>
      </c>
      <c r="I55" s="87" t="s">
        <v>272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214</v>
      </c>
      <c r="S55" s="101">
        <v>44419.0</v>
      </c>
      <c r="T55" s="99"/>
      <c r="U55" s="46"/>
      <c r="V55" s="96" t="s">
        <v>2532</v>
      </c>
      <c r="W55" s="22" t="s">
        <v>215</v>
      </c>
      <c r="X55" s="5" t="s">
        <v>506</v>
      </c>
      <c r="Y55" s="22" t="s">
        <v>507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220</v>
      </c>
      <c r="AD55" s="41"/>
      <c r="AE55" s="340" t="s">
        <v>2517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  <c r="CF55" s="329">
        <v>0.0</v>
      </c>
    </row>
    <row r="56" ht="15.75" customHeight="1">
      <c r="A56" s="318" t="s">
        <v>164</v>
      </c>
      <c r="B56" s="318" t="s">
        <v>2533</v>
      </c>
      <c r="C56" s="331" t="s">
        <v>2534</v>
      </c>
      <c r="D56" s="27" t="s">
        <v>2358</v>
      </c>
      <c r="E56" s="27" t="s">
        <v>29</v>
      </c>
      <c r="F56" s="27" t="s">
        <v>2359</v>
      </c>
      <c r="G56" s="81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282</v>
      </c>
      <c r="I56" s="82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2360</v>
      </c>
      <c r="P56" s="322">
        <v>0.0</v>
      </c>
      <c r="Q56" s="27" t="str">
        <f>IFERROR(VLOOKUP(F56,'Cadastro de assessores'!A:B,2,FALSE),"Não Cadastrado")</f>
        <v>17573</v>
      </c>
      <c r="R56" s="27" t="s">
        <v>214</v>
      </c>
      <c r="S56" s="320">
        <v>43711.0</v>
      </c>
      <c r="T56" s="165"/>
      <c r="U56" s="165"/>
      <c r="V56" s="165"/>
      <c r="W56" s="22" t="s">
        <v>215</v>
      </c>
      <c r="X56" s="324" t="s">
        <v>2535</v>
      </c>
      <c r="Y56" s="41" t="s">
        <v>29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220</v>
      </c>
      <c r="AD56" s="41"/>
      <c r="AE56" s="325" t="s">
        <v>2400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  <c r="CF56" s="329">
        <v>26.07</v>
      </c>
    </row>
    <row r="57" ht="15.75" customHeight="1">
      <c r="A57" s="318" t="s">
        <v>164</v>
      </c>
      <c r="B57" s="226" t="s">
        <v>514</v>
      </c>
      <c r="C57" s="207" t="s">
        <v>2536</v>
      </c>
      <c r="D57" s="27" t="s">
        <v>18</v>
      </c>
      <c r="E57" s="27" t="s">
        <v>62</v>
      </c>
      <c r="F57" s="27" t="s">
        <v>74</v>
      </c>
      <c r="G57" s="81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61" t="s">
        <v>239</v>
      </c>
      <c r="I57" s="87" t="s">
        <v>272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214</v>
      </c>
      <c r="S57" s="320">
        <v>44291.0</v>
      </c>
      <c r="T57" s="165"/>
      <c r="U57" s="165"/>
      <c r="V57" s="165"/>
      <c r="W57" s="22" t="s">
        <v>215</v>
      </c>
      <c r="X57" s="13" t="s">
        <v>516</v>
      </c>
      <c r="Y57" s="38" t="s">
        <v>269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220</v>
      </c>
      <c r="AD57" s="41"/>
      <c r="AE57" s="325" t="s">
        <v>2418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  <c r="CF57" s="329">
        <v>0.0</v>
      </c>
    </row>
    <row r="58" ht="15.75" customHeight="1">
      <c r="A58" s="318" t="s">
        <v>164</v>
      </c>
      <c r="B58" s="80" t="s">
        <v>517</v>
      </c>
      <c r="C58" s="30" t="s">
        <v>2537</v>
      </c>
      <c r="D58" s="27" t="s">
        <v>18</v>
      </c>
      <c r="E58" s="27" t="s">
        <v>62</v>
      </c>
      <c r="F58" s="28" t="s">
        <v>63</v>
      </c>
      <c r="G58" s="81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61" t="s">
        <v>239</v>
      </c>
      <c r="I58" s="87" t="s">
        <v>272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214</v>
      </c>
      <c r="S58" s="101">
        <v>44358.0</v>
      </c>
      <c r="T58" s="46"/>
      <c r="U58" s="46"/>
      <c r="V58" s="46"/>
      <c r="W58" s="22" t="s">
        <v>215</v>
      </c>
      <c r="X58" s="5" t="s">
        <v>520</v>
      </c>
      <c r="Y58" s="38" t="s">
        <v>269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2418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  <c r="CF58" s="329">
        <v>0.0</v>
      </c>
    </row>
    <row r="59" ht="15.75" customHeight="1">
      <c r="A59" s="318" t="s">
        <v>164</v>
      </c>
      <c r="B59" s="80" t="s">
        <v>522</v>
      </c>
      <c r="C59" s="30" t="s">
        <v>2538</v>
      </c>
      <c r="D59" s="27" t="s">
        <v>18</v>
      </c>
      <c r="E59" s="27" t="s">
        <v>62</v>
      </c>
      <c r="F59" s="28" t="s">
        <v>74</v>
      </c>
      <c r="G59" s="81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61" t="s">
        <v>239</v>
      </c>
      <c r="I59" s="87" t="s">
        <v>272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2360</v>
      </c>
      <c r="P59" s="322">
        <v>0.0</v>
      </c>
      <c r="Q59" s="28" t="str">
        <f>IFERROR(VLOOKUP(F59,'Cadastro de assessores'!A:B,2,FALSE),"Não Cadastrado")</f>
        <v>28411</v>
      </c>
      <c r="R59" s="27" t="s">
        <v>214</v>
      </c>
      <c r="S59" s="362">
        <v>44333.0</v>
      </c>
      <c r="T59" s="99"/>
      <c r="U59" s="46"/>
      <c r="V59" s="96" t="s">
        <v>2539</v>
      </c>
      <c r="W59" s="22" t="s">
        <v>215</v>
      </c>
      <c r="X59" s="5" t="s">
        <v>524</v>
      </c>
      <c r="Y59" s="38" t="s">
        <v>269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220</v>
      </c>
      <c r="AD59" s="41"/>
      <c r="AE59" s="325" t="s">
        <v>2418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  <c r="CF59" s="329">
        <v>0.0</v>
      </c>
    </row>
    <row r="60" ht="15.75" customHeight="1">
      <c r="A60" s="318" t="s">
        <v>164</v>
      </c>
      <c r="B60" s="91" t="s">
        <v>526</v>
      </c>
      <c r="C60" s="30" t="s">
        <v>2540</v>
      </c>
      <c r="D60" s="27" t="s">
        <v>18</v>
      </c>
      <c r="E60" s="27" t="s">
        <v>62</v>
      </c>
      <c r="F60" s="28" t="s">
        <v>74</v>
      </c>
      <c r="G60" s="81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61" t="s">
        <v>239</v>
      </c>
      <c r="I60" s="87" t="s">
        <v>272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214</v>
      </c>
      <c r="S60" s="101">
        <v>44351.0</v>
      </c>
      <c r="T60" s="46"/>
      <c r="U60" s="46"/>
      <c r="V60" s="46"/>
      <c r="W60" s="22" t="s">
        <v>215</v>
      </c>
      <c r="X60" s="5" t="s">
        <v>528</v>
      </c>
      <c r="Y60" s="38" t="s">
        <v>269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220</v>
      </c>
      <c r="AD60" s="41"/>
      <c r="AE60" s="325" t="s">
        <v>2418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  <c r="CF60" s="329">
        <v>0.0</v>
      </c>
    </row>
    <row r="61" ht="15.75" customHeight="1">
      <c r="A61" s="318" t="s">
        <v>164</v>
      </c>
      <c r="B61" s="226" t="s">
        <v>2541</v>
      </c>
      <c r="C61" s="353" t="s">
        <v>2542</v>
      </c>
      <c r="D61" s="27" t="s">
        <v>18</v>
      </c>
      <c r="E61" s="27" t="s">
        <v>62</v>
      </c>
      <c r="F61" s="41" t="s">
        <v>2443</v>
      </c>
      <c r="G61" s="81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282</v>
      </c>
      <c r="I61" s="82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2372</v>
      </c>
      <c r="S61" s="333">
        <v>44260.0</v>
      </c>
      <c r="T61" s="32"/>
      <c r="U61" s="32"/>
      <c r="V61" s="165"/>
      <c r="W61" s="22" t="s">
        <v>215</v>
      </c>
      <c r="X61" s="13" t="s">
        <v>2543</v>
      </c>
      <c r="Y61" s="13" t="s">
        <v>298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2405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2375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  <c r="CF61" s="329">
        <v>0.0</v>
      </c>
    </row>
    <row r="62" ht="15.75" customHeight="1">
      <c r="A62" s="318" t="s">
        <v>164</v>
      </c>
      <c r="B62" s="226" t="s">
        <v>2544</v>
      </c>
      <c r="C62" s="331" t="s">
        <v>2545</v>
      </c>
      <c r="D62" s="27" t="s">
        <v>2358</v>
      </c>
      <c r="E62" s="27" t="s">
        <v>29</v>
      </c>
      <c r="F62" s="41" t="s">
        <v>2359</v>
      </c>
      <c r="G62" s="81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282</v>
      </c>
      <c r="I62" s="82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2372</v>
      </c>
      <c r="S62" s="333">
        <v>43707.0</v>
      </c>
      <c r="T62" s="32"/>
      <c r="U62" s="32"/>
      <c r="V62" s="165" t="s">
        <v>2546</v>
      </c>
      <c r="W62" s="22" t="s">
        <v>215</v>
      </c>
      <c r="X62" s="13" t="s">
        <v>2547</v>
      </c>
      <c r="Y62" s="41" t="s">
        <v>29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220</v>
      </c>
      <c r="AD62" s="41"/>
      <c r="AE62" s="325" t="s">
        <v>2432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  <c r="CF62" s="329">
        <v>0.0</v>
      </c>
    </row>
    <row r="63" ht="15.75" customHeight="1">
      <c r="A63" s="318" t="s">
        <v>164</v>
      </c>
      <c r="B63" s="226" t="s">
        <v>2548</v>
      </c>
      <c r="C63" s="331" t="s">
        <v>2549</v>
      </c>
      <c r="D63" s="27" t="s">
        <v>18</v>
      </c>
      <c r="E63" s="27" t="s">
        <v>62</v>
      </c>
      <c r="F63" s="41" t="s">
        <v>2443</v>
      </c>
      <c r="G63" s="81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282</v>
      </c>
      <c r="I63" s="82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2372</v>
      </c>
      <c r="S63" s="333">
        <v>44273.0</v>
      </c>
      <c r="T63" s="32"/>
      <c r="U63" s="32"/>
      <c r="V63" s="165"/>
      <c r="W63" s="22" t="s">
        <v>215</v>
      </c>
      <c r="X63" s="13" t="s">
        <v>2550</v>
      </c>
      <c r="Y63" s="38" t="s">
        <v>269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2418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2375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  <c r="CF63" s="329">
        <v>0.0</v>
      </c>
    </row>
    <row r="64" ht="15.75" customHeight="1">
      <c r="A64" s="318" t="s">
        <v>164</v>
      </c>
      <c r="B64" s="318" t="s">
        <v>2551</v>
      </c>
      <c r="C64" s="352" t="s">
        <v>2552</v>
      </c>
      <c r="D64" s="344" t="s">
        <v>2468</v>
      </c>
      <c r="E64" s="344" t="s">
        <v>29</v>
      </c>
      <c r="F64" s="344" t="s">
        <v>2468</v>
      </c>
      <c r="G64" s="81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239</v>
      </c>
      <c r="I64" s="87" t="s">
        <v>272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214</v>
      </c>
      <c r="S64" s="320">
        <v>43370.0</v>
      </c>
      <c r="T64" s="99"/>
      <c r="U64" s="165"/>
      <c r="V64" s="350" t="s">
        <v>2553</v>
      </c>
      <c r="W64" s="22" t="s">
        <v>215</v>
      </c>
      <c r="X64" s="324" t="s">
        <v>2554</v>
      </c>
      <c r="Y64" s="41" t="s">
        <v>29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220</v>
      </c>
      <c r="AD64" s="41"/>
      <c r="AE64" s="325" t="s">
        <v>2432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  <c r="CF64" s="329">
        <v>420.42</v>
      </c>
    </row>
    <row r="65" ht="15.75" customHeight="1">
      <c r="A65" s="318" t="s">
        <v>164</v>
      </c>
      <c r="B65" s="97" t="s">
        <v>2555</v>
      </c>
      <c r="C65" s="30" t="s">
        <v>2556</v>
      </c>
      <c r="D65" s="27" t="s">
        <v>18</v>
      </c>
      <c r="E65" s="27" t="s">
        <v>62</v>
      </c>
      <c r="F65" s="28" t="s">
        <v>74</v>
      </c>
      <c r="G65" s="81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61" t="s">
        <v>239</v>
      </c>
      <c r="I65" s="87" t="s">
        <v>272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214</v>
      </c>
      <c r="S65" s="101">
        <v>44432.0</v>
      </c>
      <c r="T65" s="99"/>
      <c r="U65" s="46"/>
      <c r="V65" s="96" t="s">
        <v>2557</v>
      </c>
      <c r="W65" s="22" t="s">
        <v>215</v>
      </c>
      <c r="X65" s="5" t="s">
        <v>2558</v>
      </c>
      <c r="Y65" s="38" t="s">
        <v>269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220</v>
      </c>
      <c r="AD65" s="41"/>
      <c r="AE65" s="340" t="s">
        <v>2559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  <c r="CF65" s="329">
        <v>0.0</v>
      </c>
    </row>
    <row r="66" ht="15.75" customHeight="1">
      <c r="A66" s="318" t="s">
        <v>164</v>
      </c>
      <c r="B66" s="91" t="s">
        <v>2560</v>
      </c>
      <c r="C66" s="30" t="s">
        <v>2561</v>
      </c>
      <c r="D66" s="27" t="s">
        <v>18</v>
      </c>
      <c r="E66" s="27" t="s">
        <v>62</v>
      </c>
      <c r="F66" s="27" t="s">
        <v>74</v>
      </c>
      <c r="G66" s="81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61" t="s">
        <v>239</v>
      </c>
      <c r="I66" s="87" t="s">
        <v>272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214</v>
      </c>
      <c r="S66" s="320">
        <v>44319.0</v>
      </c>
      <c r="T66" s="32"/>
      <c r="U66" s="32"/>
      <c r="V66" s="46" t="s">
        <v>2562</v>
      </c>
      <c r="W66" s="22" t="s">
        <v>215</v>
      </c>
      <c r="X66" s="5" t="s">
        <v>2563</v>
      </c>
      <c r="Y66" s="38" t="s">
        <v>269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2418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  <c r="CF66" s="329">
        <v>0.0</v>
      </c>
    </row>
    <row r="67" ht="15.75" customHeight="1">
      <c r="A67" s="318" t="s">
        <v>164</v>
      </c>
      <c r="B67" s="226" t="s">
        <v>2564</v>
      </c>
      <c r="C67" s="331" t="s">
        <v>2565</v>
      </c>
      <c r="D67" s="27" t="s">
        <v>2358</v>
      </c>
      <c r="E67" s="27" t="s">
        <v>29</v>
      </c>
      <c r="F67" s="41" t="s">
        <v>2359</v>
      </c>
      <c r="G67" s="81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282</v>
      </c>
      <c r="I67" s="82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2372</v>
      </c>
      <c r="S67" s="333">
        <v>43865.0</v>
      </c>
      <c r="T67" s="32"/>
      <c r="U67" s="32"/>
      <c r="V67" s="165"/>
      <c r="W67" s="22" t="s">
        <v>215</v>
      </c>
      <c r="X67" s="13" t="s">
        <v>2566</v>
      </c>
      <c r="Y67" s="41" t="s">
        <v>29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2423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2375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  <c r="CF67" s="329">
        <v>0.0</v>
      </c>
    </row>
    <row r="68" ht="15.75" customHeight="1">
      <c r="A68" s="318" t="s">
        <v>164</v>
      </c>
      <c r="B68" s="80" t="s">
        <v>568</v>
      </c>
      <c r="C68" s="364" t="s">
        <v>2567</v>
      </c>
      <c r="D68" s="27" t="s">
        <v>18</v>
      </c>
      <c r="E68" s="27" t="s">
        <v>62</v>
      </c>
      <c r="F68" s="41" t="s">
        <v>570</v>
      </c>
      <c r="G68" s="81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282</v>
      </c>
      <c r="I68" s="82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2360</v>
      </c>
      <c r="P68" s="322">
        <v>0.0</v>
      </c>
      <c r="Q68" s="41">
        <f>IFERROR(VLOOKUP(F68,'Cadastro de assessores'!A:B,2,FALSE),"Não Cadastrado")</f>
        <v>12362</v>
      </c>
      <c r="R68" s="41" t="s">
        <v>2372</v>
      </c>
      <c r="S68" s="22"/>
      <c r="T68" s="32"/>
      <c r="U68" s="32"/>
      <c r="V68" s="165" t="s">
        <v>2568</v>
      </c>
      <c r="W68" s="22" t="s">
        <v>215</v>
      </c>
      <c r="X68" s="5" t="s">
        <v>571</v>
      </c>
      <c r="Y68" s="38" t="s">
        <v>298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2569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2375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  <c r="CF68" s="329">
        <v>0.0</v>
      </c>
    </row>
    <row r="69" ht="15.75" customHeight="1">
      <c r="A69" s="318" t="s">
        <v>164</v>
      </c>
      <c r="B69" s="97" t="s">
        <v>568</v>
      </c>
      <c r="C69" s="30" t="s">
        <v>2570</v>
      </c>
      <c r="D69" s="27" t="s">
        <v>18</v>
      </c>
      <c r="E69" s="27" t="s">
        <v>62</v>
      </c>
      <c r="F69" s="28" t="s">
        <v>570</v>
      </c>
      <c r="G69" s="81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61" t="s">
        <v>239</v>
      </c>
      <c r="I69" s="87" t="s">
        <v>272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2360</v>
      </c>
      <c r="P69" s="322">
        <v>0.0</v>
      </c>
      <c r="Q69" s="27">
        <f>IFERROR(VLOOKUP(F69,'Cadastro de assessores'!A:B,2,FALSE),"Não Cadastrado")</f>
        <v>12362</v>
      </c>
      <c r="R69" s="27" t="s">
        <v>214</v>
      </c>
      <c r="S69" s="333">
        <v>44680.0</v>
      </c>
      <c r="T69" s="99"/>
      <c r="U69" s="36"/>
      <c r="V69" s="365" t="s">
        <v>2557</v>
      </c>
      <c r="W69" s="22" t="s">
        <v>215</v>
      </c>
      <c r="X69" s="5" t="s">
        <v>571</v>
      </c>
      <c r="Y69" s="38" t="s">
        <v>298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2569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  <c r="CF69" s="329">
        <v>0.0</v>
      </c>
    </row>
    <row r="70" ht="15.75" customHeight="1">
      <c r="A70" s="318" t="s">
        <v>164</v>
      </c>
      <c r="B70" s="230" t="s">
        <v>2571</v>
      </c>
      <c r="C70" s="331" t="s">
        <v>2572</v>
      </c>
      <c r="D70" s="27" t="s">
        <v>2358</v>
      </c>
      <c r="E70" s="27" t="s">
        <v>29</v>
      </c>
      <c r="F70" s="41" t="s">
        <v>2359</v>
      </c>
      <c r="G70" s="81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282</v>
      </c>
      <c r="I70" s="82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2372</v>
      </c>
      <c r="S70" s="333">
        <v>43613.0</v>
      </c>
      <c r="T70" s="165"/>
      <c r="U70" s="165"/>
      <c r="V70" s="165"/>
      <c r="W70" s="22" t="s">
        <v>215</v>
      </c>
      <c r="X70" s="13" t="s">
        <v>2573</v>
      </c>
      <c r="Y70" s="41" t="s">
        <v>29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2574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2375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  <c r="CF70" s="329">
        <v>0.0</v>
      </c>
    </row>
    <row r="71" ht="15.75" customHeight="1">
      <c r="A71" s="318" t="s">
        <v>164</v>
      </c>
      <c r="B71" s="341" t="s">
        <v>581</v>
      </c>
      <c r="C71" s="331" t="s">
        <v>2575</v>
      </c>
      <c r="D71" s="27" t="s">
        <v>18</v>
      </c>
      <c r="E71" s="27" t="s">
        <v>62</v>
      </c>
      <c r="F71" s="27" t="s">
        <v>2443</v>
      </c>
      <c r="G71" s="81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239</v>
      </c>
      <c r="I71" s="87" t="s">
        <v>272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2360</v>
      </c>
      <c r="P71" s="322">
        <v>0.0</v>
      </c>
      <c r="Q71" s="27" t="str">
        <f>IFERROR(VLOOKUP(F71,'Cadastro de assessores'!A:B,2,FALSE),"Não Cadastrado")</f>
        <v>22066</v>
      </c>
      <c r="R71" s="27" t="s">
        <v>214</v>
      </c>
      <c r="S71" s="333">
        <v>44260.0</v>
      </c>
      <c r="T71" s="165" t="s">
        <v>2576</v>
      </c>
      <c r="U71" s="165"/>
      <c r="V71" s="165"/>
      <c r="W71" s="22" t="s">
        <v>215</v>
      </c>
      <c r="X71" s="324" t="s">
        <v>584</v>
      </c>
      <c r="Y71" s="38" t="s">
        <v>269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220</v>
      </c>
      <c r="AD71" s="41"/>
      <c r="AE71" s="325" t="s">
        <v>2418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  <c r="CF71" s="329">
        <v>0.0</v>
      </c>
    </row>
    <row r="72" ht="15.75" customHeight="1">
      <c r="A72" s="318" t="s">
        <v>164</v>
      </c>
      <c r="B72" s="80" t="s">
        <v>585</v>
      </c>
      <c r="C72" s="30">
        <v>4744391.0</v>
      </c>
      <c r="D72" s="27" t="s">
        <v>18</v>
      </c>
      <c r="E72" s="27" t="s">
        <v>62</v>
      </c>
      <c r="F72" s="41" t="s">
        <v>63</v>
      </c>
      <c r="G72" s="81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61" t="s">
        <v>239</v>
      </c>
      <c r="I72" s="87" t="s">
        <v>272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2360</v>
      </c>
      <c r="P72" s="322">
        <v>0.0</v>
      </c>
      <c r="Q72" s="27" t="str">
        <f>IFERROR(VLOOKUP(F72,'Cadastro de assessores'!A:B,2,FALSE),"Não Cadastrado")</f>
        <v>250</v>
      </c>
      <c r="R72" s="27" t="s">
        <v>214</v>
      </c>
      <c r="S72" s="320">
        <v>44610.0</v>
      </c>
      <c r="T72" s="46" t="s">
        <v>2577</v>
      </c>
      <c r="U72" s="46"/>
      <c r="V72" s="46"/>
      <c r="W72" s="22" t="s">
        <v>215</v>
      </c>
      <c r="X72" s="5" t="s">
        <v>587</v>
      </c>
      <c r="Y72" s="22" t="s">
        <v>269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220</v>
      </c>
      <c r="AD72" s="41"/>
      <c r="AE72" s="340" t="s">
        <v>2578</v>
      </c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3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  <c r="CF72" s="329">
        <v>0.0</v>
      </c>
    </row>
    <row r="73" ht="15.75" customHeight="1">
      <c r="A73" s="318" t="s">
        <v>164</v>
      </c>
      <c r="B73" s="80" t="s">
        <v>2579</v>
      </c>
      <c r="C73" s="30" t="s">
        <v>2580</v>
      </c>
      <c r="D73" s="27" t="s">
        <v>18</v>
      </c>
      <c r="E73" s="27" t="s">
        <v>62</v>
      </c>
      <c r="F73" s="27" t="s">
        <v>63</v>
      </c>
      <c r="G73" s="81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61" t="s">
        <v>214</v>
      </c>
      <c r="I73" s="82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214</v>
      </c>
      <c r="S73" s="320">
        <v>44321.0</v>
      </c>
      <c r="T73" s="46"/>
      <c r="U73" s="46"/>
      <c r="V73" s="46"/>
      <c r="W73" s="22" t="s">
        <v>215</v>
      </c>
      <c r="X73" s="5" t="s">
        <v>2581</v>
      </c>
      <c r="Y73" s="38" t="s">
        <v>269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220</v>
      </c>
      <c r="AD73" s="41"/>
      <c r="AE73" s="325" t="s">
        <v>2418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  <c r="CF73" s="329">
        <v>137212.7</v>
      </c>
    </row>
    <row r="74" ht="15.75" customHeight="1">
      <c r="A74" s="318" t="s">
        <v>164</v>
      </c>
      <c r="B74" s="97" t="s">
        <v>602</v>
      </c>
      <c r="C74" s="30" t="s">
        <v>2582</v>
      </c>
      <c r="D74" s="27" t="s">
        <v>18</v>
      </c>
      <c r="E74" s="27" t="s">
        <v>62</v>
      </c>
      <c r="F74" s="27" t="s">
        <v>74</v>
      </c>
      <c r="G74" s="81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61" t="s">
        <v>239</v>
      </c>
      <c r="I74" s="87" t="s">
        <v>272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2360</v>
      </c>
      <c r="P74" s="322">
        <v>0.0</v>
      </c>
      <c r="Q74" s="27" t="str">
        <f>IFERROR(VLOOKUP(F74,'Cadastro de assessores'!A:B,2,FALSE),"Não Cadastrado")</f>
        <v>28411</v>
      </c>
      <c r="R74" s="27" t="s">
        <v>214</v>
      </c>
      <c r="S74" s="333">
        <v>44608.0</v>
      </c>
      <c r="T74" s="165"/>
      <c r="U74" s="165"/>
      <c r="V74" s="165"/>
      <c r="W74" s="22" t="s">
        <v>215</v>
      </c>
      <c r="X74" s="5" t="s">
        <v>604</v>
      </c>
      <c r="Y74" s="38" t="s">
        <v>269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220</v>
      </c>
      <c r="AD74" s="41"/>
      <c r="AE74" s="325" t="s">
        <v>2418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  <c r="CF74" s="329">
        <v>0.0</v>
      </c>
    </row>
    <row r="75" ht="15.75" customHeight="1">
      <c r="A75" s="318" t="s">
        <v>164</v>
      </c>
      <c r="B75" s="226" t="s">
        <v>608</v>
      </c>
      <c r="C75" s="207" t="s">
        <v>2583</v>
      </c>
      <c r="D75" s="27" t="s">
        <v>18</v>
      </c>
      <c r="E75" s="27" t="s">
        <v>62</v>
      </c>
      <c r="F75" s="27" t="s">
        <v>63</v>
      </c>
      <c r="G75" s="81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239</v>
      </c>
      <c r="I75" s="87" t="s">
        <v>272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214</v>
      </c>
      <c r="S75" s="333">
        <v>44267.0</v>
      </c>
      <c r="T75" s="165"/>
      <c r="U75" s="165"/>
      <c r="V75" s="165"/>
      <c r="W75" s="22" t="s">
        <v>215</v>
      </c>
      <c r="X75" s="13" t="s">
        <v>610</v>
      </c>
      <c r="Y75" s="38" t="s">
        <v>269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220</v>
      </c>
      <c r="AD75" s="41"/>
      <c r="AE75" s="325" t="s">
        <v>2418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  <c r="CF75" s="329">
        <v>0.0</v>
      </c>
    </row>
    <row r="76" ht="15.75" customHeight="1">
      <c r="A76" s="318" t="s">
        <v>164</v>
      </c>
      <c r="B76" s="230" t="s">
        <v>2584</v>
      </c>
      <c r="C76" s="331" t="s">
        <v>2585</v>
      </c>
      <c r="D76" s="27" t="s">
        <v>2358</v>
      </c>
      <c r="E76" s="27" t="s">
        <v>29</v>
      </c>
      <c r="F76" s="41" t="s">
        <v>2371</v>
      </c>
      <c r="G76" s="81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282</v>
      </c>
      <c r="I76" s="82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2372</v>
      </c>
      <c r="S76" s="333">
        <v>43609.0</v>
      </c>
      <c r="T76" s="165"/>
      <c r="U76" s="165"/>
      <c r="V76" s="165"/>
      <c r="W76" s="22" t="s">
        <v>215</v>
      </c>
      <c r="X76" s="13" t="s">
        <v>2586</v>
      </c>
      <c r="Y76" s="41" t="s">
        <v>29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2411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2375</v>
      </c>
      <c r="BK76" s="326">
        <v>0.0</v>
      </c>
      <c r="BL76" s="326" t="s">
        <v>2375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  <c r="CF76" s="329">
        <v>0.0</v>
      </c>
    </row>
    <row r="77" ht="15.75" customHeight="1">
      <c r="A77" s="318" t="s">
        <v>164</v>
      </c>
      <c r="B77" s="230" t="s">
        <v>2584</v>
      </c>
      <c r="C77" s="331" t="s">
        <v>2587</v>
      </c>
      <c r="D77" s="27" t="s">
        <v>2358</v>
      </c>
      <c r="E77" s="27" t="s">
        <v>29</v>
      </c>
      <c r="F77" s="41" t="s">
        <v>2371</v>
      </c>
      <c r="G77" s="81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282</v>
      </c>
      <c r="I77" s="82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2360</v>
      </c>
      <c r="P77" s="322">
        <v>0.0</v>
      </c>
      <c r="Q77" s="41" t="str">
        <f>IFERROR(VLOOKUP(F77,'Cadastro de assessores'!A:B,2,FALSE),"Não Cadastrado")</f>
        <v>2971</v>
      </c>
      <c r="R77" s="41" t="s">
        <v>2372</v>
      </c>
      <c r="S77" s="333">
        <v>43609.0</v>
      </c>
      <c r="T77" s="165"/>
      <c r="U77" s="165"/>
      <c r="V77" s="165"/>
      <c r="W77" s="22" t="s">
        <v>215</v>
      </c>
      <c r="X77" s="13" t="s">
        <v>2586</v>
      </c>
      <c r="Y77" s="41" t="s">
        <v>29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2411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2375</v>
      </c>
      <c r="BK77" s="326">
        <v>0.0</v>
      </c>
      <c r="BL77" s="326" t="s">
        <v>2375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  <c r="CF77" s="329">
        <v>0.0</v>
      </c>
    </row>
    <row r="78" ht="15.75" customHeight="1">
      <c r="A78" s="318" t="s">
        <v>164</v>
      </c>
      <c r="B78" s="80" t="s">
        <v>2588</v>
      </c>
      <c r="C78" s="30" t="s">
        <v>2589</v>
      </c>
      <c r="D78" s="27" t="s">
        <v>18</v>
      </c>
      <c r="E78" s="27" t="s">
        <v>62</v>
      </c>
      <c r="F78" s="367" t="s">
        <v>74</v>
      </c>
      <c r="G78" s="81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239</v>
      </c>
      <c r="I78" s="87" t="s">
        <v>272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2360</v>
      </c>
      <c r="P78" s="322">
        <v>0.0</v>
      </c>
      <c r="Q78" s="28" t="str">
        <f>IFERROR(VLOOKUP(F78,'Cadastro de assessores'!A:B,2,FALSE),"Não Cadastrado")</f>
        <v>28411</v>
      </c>
      <c r="R78" s="27" t="s">
        <v>214</v>
      </c>
      <c r="S78" s="101">
        <v>44344.0</v>
      </c>
      <c r="T78" s="46"/>
      <c r="U78" s="46"/>
      <c r="V78" s="46"/>
      <c r="W78" s="22" t="s">
        <v>215</v>
      </c>
      <c r="X78" s="5" t="s">
        <v>624</v>
      </c>
      <c r="Y78" s="38" t="s">
        <v>269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220</v>
      </c>
      <c r="AD78" s="41"/>
      <c r="AE78" s="325" t="s">
        <v>2590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  <c r="CF78" s="329">
        <v>0.0</v>
      </c>
    </row>
    <row r="79" ht="15.75" customHeight="1">
      <c r="A79" s="318" t="s">
        <v>164</v>
      </c>
      <c r="B79" s="230" t="s">
        <v>2591</v>
      </c>
      <c r="C79" s="331" t="s">
        <v>2592</v>
      </c>
      <c r="D79" s="27" t="s">
        <v>2358</v>
      </c>
      <c r="E79" s="27" t="s">
        <v>29</v>
      </c>
      <c r="F79" s="41" t="s">
        <v>2359</v>
      </c>
      <c r="G79" s="81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282</v>
      </c>
      <c r="I79" s="82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2372</v>
      </c>
      <c r="S79" s="337">
        <v>43453.0</v>
      </c>
      <c r="T79" s="165"/>
      <c r="U79" s="165"/>
      <c r="V79" s="165"/>
      <c r="W79" s="22" t="s">
        <v>215</v>
      </c>
      <c r="X79" s="13" t="s">
        <v>2593</v>
      </c>
      <c r="Y79" s="41" t="s">
        <v>29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2400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2375</v>
      </c>
      <c r="BK79" s="326">
        <v>0.0</v>
      </c>
      <c r="BL79" s="326" t="s">
        <v>2375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  <c r="CF79" s="329">
        <v>0.0</v>
      </c>
    </row>
    <row r="80" ht="15.75" customHeight="1">
      <c r="A80" s="318" t="s">
        <v>164</v>
      </c>
      <c r="B80" s="230" t="s">
        <v>2591</v>
      </c>
      <c r="C80" s="331" t="s">
        <v>2594</v>
      </c>
      <c r="D80" s="27" t="s">
        <v>2358</v>
      </c>
      <c r="E80" s="27" t="s">
        <v>29</v>
      </c>
      <c r="F80" s="41" t="s">
        <v>2359</v>
      </c>
      <c r="G80" s="81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282</v>
      </c>
      <c r="I80" s="82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2372</v>
      </c>
      <c r="S80" s="333">
        <v>43997.0</v>
      </c>
      <c r="T80" s="165"/>
      <c r="U80" s="165"/>
      <c r="V80" s="165"/>
      <c r="W80" s="22" t="s">
        <v>215</v>
      </c>
      <c r="X80" s="13" t="s">
        <v>2593</v>
      </c>
      <c r="Y80" s="41" t="s">
        <v>29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2400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2375</v>
      </c>
      <c r="BK80" s="326">
        <v>0.0</v>
      </c>
      <c r="BL80" s="326" t="s">
        <v>2375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  <c r="CF80" s="329">
        <v>0.0</v>
      </c>
    </row>
    <row r="81" ht="15.75" customHeight="1">
      <c r="A81" s="318" t="s">
        <v>164</v>
      </c>
      <c r="B81" s="80" t="s">
        <v>2595</v>
      </c>
      <c r="C81" s="22">
        <v>4410426.0</v>
      </c>
      <c r="D81" s="27" t="s">
        <v>18</v>
      </c>
      <c r="E81" s="27" t="s">
        <v>62</v>
      </c>
      <c r="F81" s="367" t="s">
        <v>63</v>
      </c>
      <c r="G81" s="81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61" t="s">
        <v>214</v>
      </c>
      <c r="I81" s="82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2360</v>
      </c>
      <c r="P81" s="322">
        <v>0.0</v>
      </c>
      <c r="Q81" s="27" t="str">
        <f>IFERROR(VLOOKUP(F81,'Cadastro de assessores'!A:B,2,FALSE),"Não Cadastrado")</f>
        <v>250</v>
      </c>
      <c r="R81" s="27" t="s">
        <v>214</v>
      </c>
      <c r="S81" s="101">
        <v>44593.0</v>
      </c>
      <c r="T81" s="46"/>
      <c r="U81" s="46"/>
      <c r="V81" s="46"/>
      <c r="W81" s="22" t="s">
        <v>215</v>
      </c>
      <c r="X81" s="5" t="s">
        <v>2596</v>
      </c>
      <c r="Y81" s="38" t="s">
        <v>269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220</v>
      </c>
      <c r="AD81" s="41"/>
      <c r="AE81" s="325" t="s">
        <v>2418</v>
      </c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3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  <c r="CF81" s="329">
        <v>146215.2</v>
      </c>
    </row>
    <row r="82" ht="15.75" customHeight="1">
      <c r="A82" s="318" t="s">
        <v>164</v>
      </c>
      <c r="B82" s="226" t="s">
        <v>2597</v>
      </c>
      <c r="C82" s="331" t="s">
        <v>2598</v>
      </c>
      <c r="D82" s="27" t="s">
        <v>2358</v>
      </c>
      <c r="E82" s="27" t="s">
        <v>29</v>
      </c>
      <c r="F82" s="41" t="s">
        <v>2359</v>
      </c>
      <c r="G82" s="81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282</v>
      </c>
      <c r="I82" s="82" t="s">
        <v>24</v>
      </c>
      <c r="J82" s="27" t="str">
        <f t="shared" si="19"/>
        <v>Não</v>
      </c>
      <c r="K82" s="41" t="s">
        <v>2408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2372</v>
      </c>
      <c r="S82" s="41"/>
      <c r="T82" s="165"/>
      <c r="U82" s="165"/>
      <c r="V82" s="165"/>
      <c r="W82" s="22" t="s">
        <v>215</v>
      </c>
      <c r="X82" s="13" t="s">
        <v>2599</v>
      </c>
      <c r="Y82" s="13" t="s">
        <v>29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2375</v>
      </c>
      <c r="BK82" s="326">
        <v>0.0</v>
      </c>
      <c r="BL82" s="326" t="s">
        <v>2375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  <c r="CF82" s="329">
        <v>0.0</v>
      </c>
    </row>
    <row r="83" ht="15.75" customHeight="1">
      <c r="A83" s="318" t="s">
        <v>164</v>
      </c>
      <c r="B83" s="226" t="s">
        <v>2600</v>
      </c>
      <c r="C83" s="331" t="s">
        <v>2601</v>
      </c>
      <c r="D83" s="27" t="s">
        <v>2358</v>
      </c>
      <c r="E83" s="27" t="s">
        <v>29</v>
      </c>
      <c r="F83" s="41" t="s">
        <v>2359</v>
      </c>
      <c r="G83" s="81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282</v>
      </c>
      <c r="I83" s="82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2360</v>
      </c>
      <c r="P83" s="322">
        <v>0.0</v>
      </c>
      <c r="Q83" s="41" t="str">
        <f>IFERROR(VLOOKUP(F83,'Cadastro de assessores'!A:B,2,FALSE),"Não Cadastrado")</f>
        <v>17573</v>
      </c>
      <c r="R83" s="41" t="s">
        <v>2372</v>
      </c>
      <c r="S83" s="337">
        <v>43822.0</v>
      </c>
      <c r="T83" s="165"/>
      <c r="U83" s="165"/>
      <c r="V83" s="165"/>
      <c r="W83" s="22" t="s">
        <v>215</v>
      </c>
      <c r="X83" s="13" t="s">
        <v>2602</v>
      </c>
      <c r="Y83" s="41" t="s">
        <v>29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2432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2375</v>
      </c>
      <c r="BK83" s="326">
        <v>0.0</v>
      </c>
      <c r="BL83" s="326" t="s">
        <v>2375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  <c r="CF83" s="329">
        <v>0.0</v>
      </c>
    </row>
    <row r="84" ht="15.75" customHeight="1">
      <c r="A84" s="318" t="s">
        <v>164</v>
      </c>
      <c r="B84" s="80" t="s">
        <v>654</v>
      </c>
      <c r="C84" s="30" t="s">
        <v>2603</v>
      </c>
      <c r="D84" s="27" t="s">
        <v>18</v>
      </c>
      <c r="E84" s="27" t="s">
        <v>62</v>
      </c>
      <c r="F84" s="367" t="s">
        <v>63</v>
      </c>
      <c r="G84" s="81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61" t="s">
        <v>239</v>
      </c>
      <c r="I84" s="87" t="s">
        <v>272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2360</v>
      </c>
      <c r="P84" s="322">
        <v>0.0</v>
      </c>
      <c r="Q84" s="28" t="str">
        <f>IFERROR(VLOOKUP(F84,'Cadastro de assessores'!A:B,2,FALSE),"Não Cadastrado")</f>
        <v>250</v>
      </c>
      <c r="R84" s="27" t="s">
        <v>214</v>
      </c>
      <c r="S84" s="320">
        <v>44368.0</v>
      </c>
      <c r="T84" s="46"/>
      <c r="U84" s="46"/>
      <c r="V84" s="46"/>
      <c r="W84" s="22" t="s">
        <v>215</v>
      </c>
      <c r="X84" s="5" t="s">
        <v>2604</v>
      </c>
      <c r="Y84" s="38" t="s">
        <v>269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220</v>
      </c>
      <c r="AD84" s="41"/>
      <c r="AE84" s="340" t="s">
        <v>2418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  <c r="CF84" s="329">
        <v>0.0</v>
      </c>
    </row>
    <row r="85" ht="15.75" customHeight="1">
      <c r="A85" s="318" t="s">
        <v>164</v>
      </c>
      <c r="B85" s="226" t="s">
        <v>2605</v>
      </c>
      <c r="C85" s="368" t="s">
        <v>2606</v>
      </c>
      <c r="D85" s="27" t="s">
        <v>18</v>
      </c>
      <c r="E85" s="27" t="s">
        <v>62</v>
      </c>
      <c r="F85" s="367" t="s">
        <v>63</v>
      </c>
      <c r="G85" s="81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61" t="s">
        <v>239</v>
      </c>
      <c r="I85" s="87" t="s">
        <v>272</v>
      </c>
      <c r="J85" s="27" t="str">
        <f t="shared" si="19"/>
        <v>Não</v>
      </c>
      <c r="K85" s="333">
        <v>44860.0</v>
      </c>
      <c r="L85" s="41"/>
      <c r="M85" s="41" t="s">
        <v>278</v>
      </c>
      <c r="N85" s="334">
        <v>0.008</v>
      </c>
      <c r="O85" s="27" t="s">
        <v>279</v>
      </c>
      <c r="P85" s="322">
        <v>0.1</v>
      </c>
      <c r="Q85" s="28" t="str">
        <f>IFERROR(VLOOKUP(F85,'Cadastro de assessores'!A:B,2,FALSE),"Não Cadastrado")</f>
        <v>250</v>
      </c>
      <c r="R85" s="27" t="s">
        <v>214</v>
      </c>
      <c r="S85" s="333">
        <v>44858.0</v>
      </c>
      <c r="T85" s="46"/>
      <c r="U85" s="369"/>
      <c r="V85" s="369"/>
      <c r="W85" s="22" t="s">
        <v>215</v>
      </c>
      <c r="X85" s="13" t="s">
        <v>657</v>
      </c>
      <c r="Y85" s="5" t="s">
        <v>269</v>
      </c>
      <c r="Z85" s="9" t="str">
        <f t="shared" si="1"/>
        <v>Ativo</v>
      </c>
      <c r="AA85" s="22"/>
      <c r="AB85" s="41" t="str">
        <f t="shared" si="2"/>
        <v/>
      </c>
      <c r="AC85" s="13" t="s">
        <v>220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  <c r="CF85" s="329">
        <v>0.0</v>
      </c>
    </row>
    <row r="86" ht="15.75" customHeight="1">
      <c r="A86" s="318" t="s">
        <v>164</v>
      </c>
      <c r="B86" s="226" t="s">
        <v>660</v>
      </c>
      <c r="C86" s="207" t="s">
        <v>2607</v>
      </c>
      <c r="D86" s="27" t="s">
        <v>18</v>
      </c>
      <c r="E86" s="27" t="s">
        <v>62</v>
      </c>
      <c r="F86" s="27" t="s">
        <v>63</v>
      </c>
      <c r="G86" s="81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239</v>
      </c>
      <c r="I86" s="87" t="s">
        <v>272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214</v>
      </c>
      <c r="S86" s="333">
        <v>44257.0</v>
      </c>
      <c r="T86" s="46" t="s">
        <v>2608</v>
      </c>
      <c r="U86" s="46"/>
      <c r="V86" s="369"/>
      <c r="W86" s="22" t="s">
        <v>215</v>
      </c>
      <c r="X86" s="13" t="s">
        <v>662</v>
      </c>
      <c r="Y86" s="38" t="s">
        <v>269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220</v>
      </c>
      <c r="AD86" s="41"/>
      <c r="AE86" s="325" t="s">
        <v>2418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  <c r="CF86" s="329">
        <v>0.0</v>
      </c>
    </row>
    <row r="87" ht="15.75" customHeight="1">
      <c r="A87" s="318" t="s">
        <v>164</v>
      </c>
      <c r="B87" s="97" t="s">
        <v>660</v>
      </c>
      <c r="C87" s="30" t="s">
        <v>2609</v>
      </c>
      <c r="D87" s="27" t="s">
        <v>18</v>
      </c>
      <c r="E87" s="27" t="s">
        <v>62</v>
      </c>
      <c r="F87" s="27" t="s">
        <v>63</v>
      </c>
      <c r="G87" s="81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61" t="s">
        <v>239</v>
      </c>
      <c r="I87" s="87" t="s">
        <v>272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2360</v>
      </c>
      <c r="P87" s="322">
        <v>0.0</v>
      </c>
      <c r="Q87" s="27" t="str">
        <f>IFERROR(VLOOKUP(F87,'Cadastro de assessores'!A:B,2,FALSE),"Não Cadastrado")</f>
        <v>250</v>
      </c>
      <c r="R87" s="27" t="s">
        <v>214</v>
      </c>
      <c r="S87" s="101">
        <v>44607.0</v>
      </c>
      <c r="T87" s="165"/>
      <c r="U87" s="165"/>
      <c r="V87" s="165"/>
      <c r="W87" s="22" t="s">
        <v>215</v>
      </c>
      <c r="X87" s="5" t="s">
        <v>662</v>
      </c>
      <c r="Y87" s="38" t="s">
        <v>269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220</v>
      </c>
      <c r="AD87" s="41"/>
      <c r="AE87" s="325" t="s">
        <v>2418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  <c r="CF87" s="329">
        <v>0.0</v>
      </c>
    </row>
    <row r="88" ht="15.75" customHeight="1">
      <c r="A88" s="318" t="s">
        <v>164</v>
      </c>
      <c r="B88" s="318" t="s">
        <v>2610</v>
      </c>
      <c r="C88" s="319" t="s">
        <v>2611</v>
      </c>
      <c r="D88" s="27" t="s">
        <v>18</v>
      </c>
      <c r="E88" s="27" t="s">
        <v>29</v>
      </c>
      <c r="F88" s="27" t="s">
        <v>2612</v>
      </c>
      <c r="G88" s="81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61" t="s">
        <v>239</v>
      </c>
      <c r="I88" s="87" t="s">
        <v>272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239</v>
      </c>
      <c r="S88" s="335">
        <v>43416.0</v>
      </c>
      <c r="T88" s="165"/>
      <c r="U88" s="165"/>
      <c r="V88" s="165"/>
      <c r="W88" s="22" t="s">
        <v>296</v>
      </c>
      <c r="X88" s="324" t="s">
        <v>2613</v>
      </c>
      <c r="Y88" s="13" t="s">
        <v>298</v>
      </c>
      <c r="Z88" s="9" t="str">
        <f t="shared" si="1"/>
        <v>Inativo</v>
      </c>
      <c r="AA88" s="22"/>
      <c r="AB88" s="41" t="str">
        <f t="shared" si="2"/>
        <v/>
      </c>
      <c r="AC88" s="13" t="s">
        <v>220</v>
      </c>
      <c r="AD88" s="41"/>
      <c r="AE88" s="325" t="s">
        <v>2405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2375</v>
      </c>
      <c r="BK88" s="328">
        <v>0.0</v>
      </c>
      <c r="BL88" s="328" t="s">
        <v>2375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  <c r="CF88" s="329">
        <v>0.0</v>
      </c>
    </row>
    <row r="89" ht="15.75" customHeight="1">
      <c r="A89" s="318" t="s">
        <v>164</v>
      </c>
      <c r="B89" s="226" t="s">
        <v>2614</v>
      </c>
      <c r="C89" s="331" t="s">
        <v>2615</v>
      </c>
      <c r="D89" s="27" t="s">
        <v>18</v>
      </c>
      <c r="E89" s="27" t="s">
        <v>62</v>
      </c>
      <c r="F89" s="41" t="s">
        <v>63</v>
      </c>
      <c r="G89" s="81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282</v>
      </c>
      <c r="I89" s="82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2372</v>
      </c>
      <c r="S89" s="333">
        <v>44263.0</v>
      </c>
      <c r="T89" s="165"/>
      <c r="U89" s="165"/>
      <c r="V89" s="165"/>
      <c r="W89" s="22" t="s">
        <v>215</v>
      </c>
      <c r="X89" s="13" t="s">
        <v>2616</v>
      </c>
      <c r="Y89" s="38" t="s">
        <v>269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220</v>
      </c>
      <c r="AD89" s="41"/>
      <c r="AE89" s="325" t="s">
        <v>2418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2375</v>
      </c>
      <c r="BK89" s="326">
        <v>0.0</v>
      </c>
      <c r="BL89" s="326" t="s">
        <v>2375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  <c r="CF89" s="329">
        <v>0.0</v>
      </c>
    </row>
    <row r="90" ht="15.75" customHeight="1">
      <c r="A90" s="318" t="s">
        <v>164</v>
      </c>
      <c r="B90" s="230" t="s">
        <v>2617</v>
      </c>
      <c r="C90" s="331" t="s">
        <v>2618</v>
      </c>
      <c r="D90" s="27" t="s">
        <v>2358</v>
      </c>
      <c r="E90" s="27" t="s">
        <v>29</v>
      </c>
      <c r="F90" s="41" t="s">
        <v>2358</v>
      </c>
      <c r="G90" s="81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282</v>
      </c>
      <c r="I90" s="82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2372</v>
      </c>
      <c r="S90" s="337">
        <v>44124.0</v>
      </c>
      <c r="T90" s="165"/>
      <c r="U90" s="165"/>
      <c r="V90" s="165"/>
      <c r="W90" s="22" t="s">
        <v>296</v>
      </c>
      <c r="X90" s="13" t="s">
        <v>2619</v>
      </c>
      <c r="Y90" s="41" t="s">
        <v>29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220</v>
      </c>
      <c r="AD90" s="41"/>
      <c r="AE90" s="325" t="s">
        <v>2620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2375</v>
      </c>
      <c r="BK90" s="326">
        <v>0.0</v>
      </c>
      <c r="BL90" s="326" t="s">
        <v>2375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  <c r="CF90" s="329">
        <v>0.0</v>
      </c>
    </row>
    <row r="91" ht="15.75" customHeight="1">
      <c r="A91" s="318" t="s">
        <v>164</v>
      </c>
      <c r="B91" s="230" t="s">
        <v>2621</v>
      </c>
      <c r="C91" s="331" t="s">
        <v>2622</v>
      </c>
      <c r="D91" s="27" t="s">
        <v>2358</v>
      </c>
      <c r="E91" s="27" t="s">
        <v>29</v>
      </c>
      <c r="F91" s="41" t="s">
        <v>2358</v>
      </c>
      <c r="G91" s="81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282</v>
      </c>
      <c r="I91" s="82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2372</v>
      </c>
      <c r="S91" s="337">
        <v>44118.0</v>
      </c>
      <c r="T91" s="165"/>
      <c r="U91" s="165"/>
      <c r="V91" s="165"/>
      <c r="W91" s="22" t="s">
        <v>296</v>
      </c>
      <c r="X91" s="13" t="s">
        <v>2623</v>
      </c>
      <c r="Y91" s="41" t="s">
        <v>29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220</v>
      </c>
      <c r="AD91" s="41"/>
      <c r="AE91" s="325" t="s">
        <v>2620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2375</v>
      </c>
      <c r="BK91" s="326">
        <v>0.0</v>
      </c>
      <c r="BL91" s="326" t="s">
        <v>2375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  <c r="CF91" s="329">
        <v>0.0</v>
      </c>
    </row>
    <row r="92" ht="15.75" customHeight="1">
      <c r="A92" s="318" t="s">
        <v>164</v>
      </c>
      <c r="B92" s="230" t="s">
        <v>2624</v>
      </c>
      <c r="C92" s="331" t="s">
        <v>2625</v>
      </c>
      <c r="D92" s="27" t="s">
        <v>18</v>
      </c>
      <c r="E92" s="27" t="s">
        <v>62</v>
      </c>
      <c r="F92" s="41" t="s">
        <v>63</v>
      </c>
      <c r="G92" s="81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282</v>
      </c>
      <c r="I92" s="82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2372</v>
      </c>
      <c r="S92" s="337">
        <v>44328.0</v>
      </c>
      <c r="T92" s="46"/>
      <c r="U92" s="46"/>
      <c r="V92" s="46"/>
      <c r="W92" s="22" t="s">
        <v>215</v>
      </c>
      <c r="X92" s="13" t="s">
        <v>2626</v>
      </c>
      <c r="Y92" s="38" t="s">
        <v>269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220</v>
      </c>
      <c r="AD92" s="41"/>
      <c r="AE92" s="325" t="s">
        <v>2418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2375</v>
      </c>
      <c r="BK92" s="326">
        <v>0.0</v>
      </c>
      <c r="BL92" s="326" t="s">
        <v>2375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  <c r="CF92" s="329">
        <v>0.0</v>
      </c>
    </row>
    <row r="93" ht="15.75" customHeight="1">
      <c r="A93" s="318" t="s">
        <v>164</v>
      </c>
      <c r="B93" s="230" t="s">
        <v>2627</v>
      </c>
      <c r="C93" s="331" t="s">
        <v>2628</v>
      </c>
      <c r="D93" s="27" t="s">
        <v>2468</v>
      </c>
      <c r="E93" s="27" t="s">
        <v>29</v>
      </c>
      <c r="F93" s="41" t="s">
        <v>2468</v>
      </c>
      <c r="G93" s="81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61" t="s">
        <v>214</v>
      </c>
      <c r="I93" s="82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2360</v>
      </c>
      <c r="P93" s="322">
        <v>0.0</v>
      </c>
      <c r="Q93" s="41" t="str">
        <f>IFERROR(VLOOKUP(F93,'Cadastro de assessores'!A:B,2,FALSE),"Não Cadastrado")</f>
        <v>22400</v>
      </c>
      <c r="R93" s="41" t="s">
        <v>214</v>
      </c>
      <c r="S93" s="337">
        <v>43384.0</v>
      </c>
      <c r="T93" s="165"/>
      <c r="U93" s="165"/>
      <c r="V93" s="165"/>
      <c r="W93" s="22" t="s">
        <v>215</v>
      </c>
      <c r="X93" s="13" t="s">
        <v>2629</v>
      </c>
      <c r="Y93" s="41" t="s">
        <v>29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220</v>
      </c>
      <c r="AD93" s="41"/>
      <c r="AE93" s="325" t="s">
        <v>2411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  <c r="CF93" s="329">
        <v>176514.87</v>
      </c>
    </row>
    <row r="94" ht="15.75" customHeight="1">
      <c r="A94" s="318" t="s">
        <v>164</v>
      </c>
      <c r="B94" s="80" t="s">
        <v>2630</v>
      </c>
      <c r="C94" s="364" t="s">
        <v>2631</v>
      </c>
      <c r="D94" s="27" t="s">
        <v>18</v>
      </c>
      <c r="E94" s="27" t="s">
        <v>62</v>
      </c>
      <c r="F94" s="38" t="s">
        <v>74</v>
      </c>
      <c r="G94" s="81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282</v>
      </c>
      <c r="I94" s="82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454</v>
      </c>
      <c r="N94" s="334">
        <v>0.003</v>
      </c>
      <c r="O94" s="27" t="s">
        <v>2360</v>
      </c>
      <c r="P94" s="322">
        <v>0.0</v>
      </c>
      <c r="Q94" s="38" t="str">
        <f>IFERROR(VLOOKUP(F94,'Cadastro de assessores'!A:B,2,FALSE),"Não Cadastrado")</f>
        <v>28411</v>
      </c>
      <c r="R94" s="41" t="s">
        <v>2372</v>
      </c>
      <c r="S94" s="101">
        <v>44393.0</v>
      </c>
      <c r="T94" s="46"/>
      <c r="U94" s="46"/>
      <c r="V94" s="46"/>
      <c r="W94" s="22" t="s">
        <v>296</v>
      </c>
      <c r="X94" s="5" t="s">
        <v>2632</v>
      </c>
      <c r="Y94" s="38" t="s">
        <v>269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2418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2375</v>
      </c>
      <c r="BK94" s="326">
        <v>0.0</v>
      </c>
      <c r="BL94" s="326" t="s">
        <v>2375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  <c r="CF94" s="329">
        <v>0.0</v>
      </c>
    </row>
    <row r="95" ht="15.75" customHeight="1">
      <c r="A95" s="318" t="s">
        <v>164</v>
      </c>
      <c r="B95" s="226" t="s">
        <v>2633</v>
      </c>
      <c r="C95" s="331" t="s">
        <v>2634</v>
      </c>
      <c r="D95" s="27" t="s">
        <v>18</v>
      </c>
      <c r="E95" s="27" t="s">
        <v>29</v>
      </c>
      <c r="F95" s="27" t="s">
        <v>79</v>
      </c>
      <c r="G95" s="81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282</v>
      </c>
      <c r="I95" s="82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2360</v>
      </c>
      <c r="P95" s="322">
        <v>0.0</v>
      </c>
      <c r="Q95" s="27">
        <f>IFERROR(VLOOKUP(F95,'Cadastro de assessores'!A:B,2,FALSE),"Não Cadastrado")</f>
        <v>12344</v>
      </c>
      <c r="R95" s="27" t="s">
        <v>214</v>
      </c>
      <c r="S95" s="320">
        <v>43713.0</v>
      </c>
      <c r="T95" s="165"/>
      <c r="U95" s="243" t="s">
        <v>2387</v>
      </c>
      <c r="V95" s="165"/>
      <c r="W95" s="22" t="s">
        <v>215</v>
      </c>
      <c r="X95" s="13" t="s">
        <v>2635</v>
      </c>
      <c r="Y95" s="41" t="s">
        <v>29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220</v>
      </c>
      <c r="AD95" s="41"/>
      <c r="AE95" s="325" t="s">
        <v>2400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  <c r="CF95" s="329">
        <v>206635.41</v>
      </c>
    </row>
    <row r="96" ht="15.75" customHeight="1">
      <c r="A96" s="318" t="s">
        <v>164</v>
      </c>
      <c r="B96" s="226" t="s">
        <v>2636</v>
      </c>
      <c r="C96" s="207" t="s">
        <v>2637</v>
      </c>
      <c r="D96" s="27" t="s">
        <v>18</v>
      </c>
      <c r="E96" s="27" t="s">
        <v>62</v>
      </c>
      <c r="F96" s="41" t="s">
        <v>63</v>
      </c>
      <c r="G96" s="81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61" t="s">
        <v>239</v>
      </c>
      <c r="I96" s="87" t="s">
        <v>272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2360</v>
      </c>
      <c r="P96" s="322">
        <v>0.0</v>
      </c>
      <c r="Q96" s="41" t="str">
        <f>IFERROR(VLOOKUP(F96,'Cadastro de assessores'!A:B,2,FALSE),"Não Cadastrado")</f>
        <v>250</v>
      </c>
      <c r="R96" s="27" t="s">
        <v>214</v>
      </c>
      <c r="S96" s="320">
        <v>44831.0</v>
      </c>
      <c r="T96" s="32"/>
      <c r="U96" s="32"/>
      <c r="V96" s="165" t="s">
        <v>2638</v>
      </c>
      <c r="W96" s="22" t="s">
        <v>215</v>
      </c>
      <c r="X96" s="13" t="s">
        <v>2639</v>
      </c>
      <c r="Y96" s="5" t="s">
        <v>269</v>
      </c>
      <c r="Z96" s="9" t="str">
        <f t="shared" si="1"/>
        <v>Ativo</v>
      </c>
      <c r="AA96" s="22"/>
      <c r="AB96" s="41" t="str">
        <f t="shared" si="2"/>
        <v/>
      </c>
      <c r="AC96" s="13" t="s">
        <v>220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  <c r="CF96" s="329">
        <v>0.0</v>
      </c>
    </row>
    <row r="97" ht="15.75" customHeight="1">
      <c r="A97" s="318" t="s">
        <v>164</v>
      </c>
      <c r="B97" s="226" t="s">
        <v>151</v>
      </c>
      <c r="C97" s="207" t="s">
        <v>2640</v>
      </c>
      <c r="D97" s="27" t="s">
        <v>18</v>
      </c>
      <c r="E97" s="27" t="s">
        <v>62</v>
      </c>
      <c r="F97" s="27" t="s">
        <v>2443</v>
      </c>
      <c r="G97" s="81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61" t="s">
        <v>239</v>
      </c>
      <c r="I97" s="87" t="s">
        <v>272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214</v>
      </c>
      <c r="S97" s="320">
        <v>44299.0</v>
      </c>
      <c r="T97" s="32"/>
      <c r="U97" s="32"/>
      <c r="V97" s="165" t="s">
        <v>2641</v>
      </c>
      <c r="W97" s="22" t="s">
        <v>215</v>
      </c>
      <c r="X97" s="13" t="s">
        <v>154</v>
      </c>
      <c r="Y97" s="38" t="s">
        <v>269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220</v>
      </c>
      <c r="AD97" s="41"/>
      <c r="AE97" s="325" t="s">
        <v>2418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  <c r="CF97" s="329">
        <v>0.0</v>
      </c>
    </row>
    <row r="98" ht="15.75" customHeight="1">
      <c r="A98" s="318" t="s">
        <v>164</v>
      </c>
      <c r="B98" s="226" t="s">
        <v>2642</v>
      </c>
      <c r="C98" s="331" t="s">
        <v>2643</v>
      </c>
      <c r="D98" s="27" t="s">
        <v>2358</v>
      </c>
      <c r="E98" s="27" t="s">
        <v>29</v>
      </c>
      <c r="F98" s="27" t="s">
        <v>2359</v>
      </c>
      <c r="G98" s="81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61" t="s">
        <v>239</v>
      </c>
      <c r="I98" s="87" t="s">
        <v>272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2360</v>
      </c>
      <c r="P98" s="322">
        <v>0.0</v>
      </c>
      <c r="Q98" s="27" t="str">
        <f>IFERROR(VLOOKUP(F98,'Cadastro de assessores'!A:B,2,FALSE),"Não Cadastrado")</f>
        <v>17573</v>
      </c>
      <c r="R98" s="27" t="s">
        <v>214</v>
      </c>
      <c r="S98" s="320">
        <v>43894.0</v>
      </c>
      <c r="T98" s="165"/>
      <c r="U98" s="165"/>
      <c r="V98" s="165" t="s">
        <v>2644</v>
      </c>
      <c r="W98" s="22" t="s">
        <v>215</v>
      </c>
      <c r="X98" s="13" t="s">
        <v>2645</v>
      </c>
      <c r="Y98" s="41" t="s">
        <v>29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220</v>
      </c>
      <c r="AD98" s="41"/>
      <c r="AE98" s="325" t="s">
        <v>2411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  <c r="CF98" s="329">
        <v>0.0</v>
      </c>
    </row>
    <row r="99" ht="15.75" customHeight="1">
      <c r="A99" s="318" t="s">
        <v>164</v>
      </c>
      <c r="B99" s="226" t="s">
        <v>2646</v>
      </c>
      <c r="C99" s="331" t="s">
        <v>2647</v>
      </c>
      <c r="D99" s="27" t="s">
        <v>2358</v>
      </c>
      <c r="E99" s="27" t="s">
        <v>29</v>
      </c>
      <c r="F99" s="41" t="s">
        <v>2371</v>
      </c>
      <c r="G99" s="81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282</v>
      </c>
      <c r="I99" s="82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2372</v>
      </c>
      <c r="S99" s="333">
        <v>43913.0</v>
      </c>
      <c r="T99" s="165"/>
      <c r="U99" s="165"/>
      <c r="V99" s="165"/>
      <c r="W99" s="22" t="s">
        <v>215</v>
      </c>
      <c r="X99" s="13" t="s">
        <v>2648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2649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2375</v>
      </c>
      <c r="BK99" s="326">
        <v>0.0</v>
      </c>
      <c r="BL99" s="326" t="s">
        <v>2375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  <c r="CF99" s="329">
        <v>0.0</v>
      </c>
    </row>
    <row r="100" ht="15.75" customHeight="1">
      <c r="A100" s="318" t="s">
        <v>164</v>
      </c>
      <c r="B100" s="226" t="s">
        <v>2650</v>
      </c>
      <c r="C100" s="331" t="s">
        <v>2651</v>
      </c>
      <c r="D100" s="27" t="s">
        <v>18</v>
      </c>
      <c r="E100" s="27" t="s">
        <v>29</v>
      </c>
      <c r="F100" s="27" t="s">
        <v>79</v>
      </c>
      <c r="G100" s="81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61" t="s">
        <v>239</v>
      </c>
      <c r="I100" s="87" t="s">
        <v>272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2360</v>
      </c>
      <c r="P100" s="322">
        <v>0.0</v>
      </c>
      <c r="Q100" s="27">
        <f>IFERROR(VLOOKUP(F100,'Cadastro de assessores'!A:B,2,FALSE),"Não Cadastrado")</f>
        <v>12344</v>
      </c>
      <c r="R100" s="27" t="s">
        <v>214</v>
      </c>
      <c r="S100" s="320">
        <v>43860.0</v>
      </c>
      <c r="T100" s="99"/>
      <c r="U100" s="243" t="s">
        <v>2512</v>
      </c>
      <c r="V100" s="350" t="s">
        <v>2652</v>
      </c>
      <c r="W100" s="22" t="s">
        <v>215</v>
      </c>
      <c r="X100" s="13" t="s">
        <v>2653</v>
      </c>
      <c r="Y100" s="41" t="s">
        <v>29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2411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  <c r="CF100" s="329">
        <v>0.0</v>
      </c>
    </row>
    <row r="101" ht="15.75" customHeight="1">
      <c r="A101" s="318" t="s">
        <v>164</v>
      </c>
      <c r="B101" s="25" t="s">
        <v>754</v>
      </c>
      <c r="C101" s="30" t="s">
        <v>2654</v>
      </c>
      <c r="D101" s="27" t="s">
        <v>18</v>
      </c>
      <c r="E101" s="27" t="s">
        <v>62</v>
      </c>
      <c r="F101" s="27" t="s">
        <v>63</v>
      </c>
      <c r="G101" s="81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61" t="s">
        <v>239</v>
      </c>
      <c r="I101" s="87" t="s">
        <v>272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214</v>
      </c>
      <c r="S101" s="320">
        <v>44321.0</v>
      </c>
      <c r="T101" s="46"/>
      <c r="U101" s="46"/>
      <c r="V101" s="46"/>
      <c r="W101" s="22" t="s">
        <v>215</v>
      </c>
      <c r="X101" s="11" t="s">
        <v>756</v>
      </c>
      <c r="Y101" s="38" t="s">
        <v>269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2418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  <c r="CF101" s="329">
        <v>0.0</v>
      </c>
    </row>
    <row r="102" ht="15.0" customHeight="1">
      <c r="A102" s="318" t="s">
        <v>164</v>
      </c>
      <c r="B102" s="80" t="s">
        <v>758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1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61" t="s">
        <v>214</v>
      </c>
      <c r="I102" s="82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2360</v>
      </c>
      <c r="P102" s="322">
        <v>0.0</v>
      </c>
      <c r="Q102" s="27" t="str">
        <f>IFERROR(VLOOKUP(F102,'Cadastro de assessores'!A:B,2,FALSE),"Não Cadastrado")</f>
        <v>28411</v>
      </c>
      <c r="R102" s="27" t="s">
        <v>214</v>
      </c>
      <c r="S102" s="101">
        <v>44586.0</v>
      </c>
      <c r="T102" s="371"/>
      <c r="U102" s="371"/>
      <c r="V102" s="371"/>
      <c r="W102" s="22" t="s">
        <v>215</v>
      </c>
      <c r="X102" s="5" t="s">
        <v>760</v>
      </c>
      <c r="Y102" s="38" t="s">
        <v>269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220</v>
      </c>
      <c r="AD102" s="41"/>
      <c r="AE102" s="325" t="s">
        <v>2418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3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  <c r="CF102" s="329">
        <v>42652.33</v>
      </c>
    </row>
    <row r="103" ht="15.75" customHeight="1">
      <c r="A103" s="318" t="s">
        <v>164</v>
      </c>
      <c r="B103" s="97" t="s">
        <v>765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1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282</v>
      </c>
      <c r="I103" s="82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2360</v>
      </c>
      <c r="P103" s="322">
        <v>0.0</v>
      </c>
      <c r="Q103" s="27">
        <v>250.0</v>
      </c>
      <c r="R103" s="27" t="s">
        <v>214</v>
      </c>
      <c r="S103" s="101">
        <v>44711.0</v>
      </c>
      <c r="T103" s="165"/>
      <c r="U103" s="165"/>
      <c r="V103" s="165"/>
      <c r="W103" s="22" t="s">
        <v>215</v>
      </c>
      <c r="X103" s="5" t="s">
        <v>767</v>
      </c>
      <c r="Y103" s="22" t="s">
        <v>269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2438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3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  <c r="CF103" s="329">
        <v>0.0</v>
      </c>
    </row>
    <row r="104" ht="15.75" customHeight="1">
      <c r="A104" s="318" t="s">
        <v>164</v>
      </c>
      <c r="B104" s="97" t="s">
        <v>765</v>
      </c>
      <c r="C104" s="331" t="s">
        <v>2655</v>
      </c>
      <c r="D104" s="27" t="s">
        <v>18</v>
      </c>
      <c r="E104" s="27" t="s">
        <v>62</v>
      </c>
      <c r="F104" s="41" t="s">
        <v>2656</v>
      </c>
      <c r="G104" s="81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282</v>
      </c>
      <c r="I104" s="82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5"/>
      <c r="U104" s="165"/>
      <c r="V104" s="165"/>
      <c r="W104" s="22" t="s">
        <v>215</v>
      </c>
      <c r="X104" s="5" t="s">
        <v>767</v>
      </c>
      <c r="Y104" s="13" t="s">
        <v>269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  <c r="CF104" s="329">
        <v>0.0</v>
      </c>
    </row>
    <row r="105" ht="15.75" customHeight="1">
      <c r="A105" s="318" t="s">
        <v>164</v>
      </c>
      <c r="B105" s="226" t="s">
        <v>2657</v>
      </c>
      <c r="C105" s="331" t="s">
        <v>2658</v>
      </c>
      <c r="D105" s="27" t="s">
        <v>2358</v>
      </c>
      <c r="E105" s="27" t="s">
        <v>29</v>
      </c>
      <c r="F105" s="41" t="s">
        <v>2358</v>
      </c>
      <c r="G105" s="81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282</v>
      </c>
      <c r="I105" s="82" t="s">
        <v>24</v>
      </c>
      <c r="J105" s="27" t="str">
        <f t="shared" si="22"/>
        <v>Não</v>
      </c>
      <c r="K105" s="41" t="s">
        <v>2408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2372</v>
      </c>
      <c r="S105" s="41"/>
      <c r="T105" s="165"/>
      <c r="U105" s="165"/>
      <c r="V105" s="165"/>
      <c r="W105" s="22" t="s">
        <v>215</v>
      </c>
      <c r="X105" s="13" t="s">
        <v>2659</v>
      </c>
      <c r="Y105" s="41" t="s">
        <v>29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2484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2375</v>
      </c>
      <c r="BK105" s="326">
        <v>0.0</v>
      </c>
      <c r="BL105" s="326" t="s">
        <v>2375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  <c r="CF105" s="329">
        <v>0.0</v>
      </c>
    </row>
    <row r="106" ht="15.75" customHeight="1">
      <c r="A106" s="318" t="s">
        <v>164</v>
      </c>
      <c r="B106" s="318" t="s">
        <v>815</v>
      </c>
      <c r="C106" s="26" t="s">
        <v>2660</v>
      </c>
      <c r="D106" s="27" t="s">
        <v>18</v>
      </c>
      <c r="E106" s="27" t="s">
        <v>62</v>
      </c>
      <c r="F106" s="28" t="s">
        <v>63</v>
      </c>
      <c r="G106" s="81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61" t="s">
        <v>239</v>
      </c>
      <c r="I106" s="87" t="s">
        <v>272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2360</v>
      </c>
      <c r="P106" s="322">
        <v>0.0</v>
      </c>
      <c r="Q106" s="27" t="str">
        <f>IFERROR(VLOOKUP(F106,'Cadastro de assessores'!A:B,2,FALSE),"Não Cadastrado")</f>
        <v>250</v>
      </c>
      <c r="R106" s="27" t="s">
        <v>214</v>
      </c>
      <c r="S106" s="320">
        <v>44826.0</v>
      </c>
      <c r="T106" s="165"/>
      <c r="U106" s="165"/>
      <c r="V106" s="165"/>
      <c r="W106" s="22" t="s">
        <v>215</v>
      </c>
      <c r="X106" s="324" t="s">
        <v>818</v>
      </c>
      <c r="Y106" s="13" t="s">
        <v>269</v>
      </c>
      <c r="Z106" s="9" t="str">
        <f t="shared" si="1"/>
        <v>Ativo</v>
      </c>
      <c r="AA106" s="22"/>
      <c r="AB106" s="41" t="str">
        <f t="shared" si="2"/>
        <v/>
      </c>
      <c r="AC106" s="13" t="s">
        <v>220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  <c r="CF106" s="329">
        <v>0.0</v>
      </c>
    </row>
    <row r="107" ht="15.75" customHeight="1">
      <c r="A107" s="318" t="s">
        <v>164</v>
      </c>
      <c r="B107" s="97" t="s">
        <v>819</v>
      </c>
      <c r="C107" s="30" t="s">
        <v>2661</v>
      </c>
      <c r="D107" s="27" t="s">
        <v>18</v>
      </c>
      <c r="E107" s="27" t="s">
        <v>62</v>
      </c>
      <c r="F107" s="28" t="s">
        <v>74</v>
      </c>
      <c r="G107" s="81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61" t="s">
        <v>239</v>
      </c>
      <c r="I107" s="87" t="s">
        <v>272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214</v>
      </c>
      <c r="S107" s="320">
        <v>44328.0</v>
      </c>
      <c r="T107" s="372"/>
      <c r="U107" s="32"/>
      <c r="V107" s="46" t="s">
        <v>2662</v>
      </c>
      <c r="W107" s="22" t="s">
        <v>215</v>
      </c>
      <c r="X107" s="5" t="s">
        <v>821</v>
      </c>
      <c r="Y107" s="38" t="s">
        <v>269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2368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  <c r="CF107" s="329">
        <v>0.0</v>
      </c>
    </row>
    <row r="108" ht="15.75" customHeight="1">
      <c r="A108" s="318" t="s">
        <v>164</v>
      </c>
      <c r="B108" s="97" t="s">
        <v>2663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1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282</v>
      </c>
      <c r="I108" s="82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214</v>
      </c>
      <c r="S108" s="333">
        <v>44594.0</v>
      </c>
      <c r="T108" s="32"/>
      <c r="U108" s="32"/>
      <c r="V108" s="36"/>
      <c r="W108" s="22" t="s">
        <v>215</v>
      </c>
      <c r="X108" s="5" t="s">
        <v>2664</v>
      </c>
      <c r="Y108" s="38" t="s">
        <v>269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220</v>
      </c>
      <c r="AD108" s="41"/>
      <c r="AE108" s="325" t="s">
        <v>2418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  <c r="CF108" s="329">
        <v>0.0</v>
      </c>
    </row>
    <row r="109" ht="15.75" customHeight="1">
      <c r="A109" s="318" t="s">
        <v>164</v>
      </c>
      <c r="B109" s="318" t="s">
        <v>2665</v>
      </c>
      <c r="C109" s="319" t="s">
        <v>2666</v>
      </c>
      <c r="D109" s="27" t="s">
        <v>18</v>
      </c>
      <c r="E109" s="27" t="s">
        <v>29</v>
      </c>
      <c r="F109" s="27" t="s">
        <v>234</v>
      </c>
      <c r="G109" s="81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61" t="s">
        <v>214</v>
      </c>
      <c r="I109" s="82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2360</v>
      </c>
      <c r="P109" s="322">
        <v>0.0</v>
      </c>
      <c r="Q109" s="27">
        <f>IFERROR(VLOOKUP(F109,'Cadastro de assessores'!A:B,2,FALSE),"Não Cadastrado")</f>
        <v>12332</v>
      </c>
      <c r="R109" s="27" t="s">
        <v>214</v>
      </c>
      <c r="S109" s="320">
        <v>43882.0</v>
      </c>
      <c r="T109" s="165" t="s">
        <v>2667</v>
      </c>
      <c r="U109" s="243" t="s">
        <v>2387</v>
      </c>
      <c r="V109" s="165"/>
      <c r="W109" s="22" t="s">
        <v>215</v>
      </c>
      <c r="X109" s="324" t="s">
        <v>2668</v>
      </c>
      <c r="Y109" s="27" t="s">
        <v>29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220</v>
      </c>
      <c r="AD109" s="41"/>
      <c r="AE109" s="373" t="s">
        <v>2423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  <c r="CF109" s="329">
        <v>911170.25</v>
      </c>
    </row>
    <row r="110" ht="15.75" customHeight="1">
      <c r="A110" s="318" t="s">
        <v>164</v>
      </c>
      <c r="B110" s="318" t="s">
        <v>2669</v>
      </c>
      <c r="C110" s="319" t="s">
        <v>2670</v>
      </c>
      <c r="D110" s="27" t="s">
        <v>18</v>
      </c>
      <c r="E110" s="27" t="s">
        <v>29</v>
      </c>
      <c r="F110" s="27" t="s">
        <v>234</v>
      </c>
      <c r="G110" s="81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61" t="s">
        <v>239</v>
      </c>
      <c r="I110" s="87" t="s">
        <v>272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239</v>
      </c>
      <c r="S110" s="335">
        <v>43397.0</v>
      </c>
      <c r="T110" s="165"/>
      <c r="U110" s="165"/>
      <c r="V110" s="165"/>
      <c r="W110" s="22" t="s">
        <v>215</v>
      </c>
      <c r="X110" s="324" t="s">
        <v>2671</v>
      </c>
      <c r="Y110" s="41" t="s">
        <v>29</v>
      </c>
      <c r="Z110" s="9" t="str">
        <f t="shared" si="1"/>
        <v>Inativo</v>
      </c>
      <c r="AA110" s="22"/>
      <c r="AB110" s="41" t="str">
        <f t="shared" si="2"/>
        <v/>
      </c>
      <c r="AC110" s="13" t="s">
        <v>220</v>
      </c>
      <c r="AD110" s="41"/>
      <c r="AE110" s="325" t="s">
        <v>2423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2375</v>
      </c>
      <c r="BK110" s="328">
        <v>0.0</v>
      </c>
      <c r="BL110" s="328" t="s">
        <v>2375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  <c r="CF110" s="329">
        <v>0.0</v>
      </c>
    </row>
    <row r="111" ht="15.75" customHeight="1">
      <c r="A111" s="318" t="s">
        <v>164</v>
      </c>
      <c r="B111" s="97" t="s">
        <v>2672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1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61" t="s">
        <v>214</v>
      </c>
      <c r="I111" s="82" t="s">
        <v>24</v>
      </c>
      <c r="J111" s="27" t="str">
        <f t="shared" si="24"/>
        <v>Sim</v>
      </c>
      <c r="K111" s="135">
        <v>44524.0</v>
      </c>
      <c r="L111" s="22"/>
      <c r="M111" s="41" t="s">
        <v>50</v>
      </c>
      <c r="N111" s="321">
        <v>0.007</v>
      </c>
      <c r="O111" s="27" t="s">
        <v>2360</v>
      </c>
      <c r="P111" s="322">
        <v>0.0</v>
      </c>
      <c r="Q111" s="27" t="str">
        <f>IFERROR(VLOOKUP(F111,'Cadastro de assessores'!A:B,2,FALSE),"Não Cadastrado")</f>
        <v>28411</v>
      </c>
      <c r="R111" s="27" t="s">
        <v>214</v>
      </c>
      <c r="S111" s="135">
        <v>44524.0</v>
      </c>
      <c r="T111" s="46" t="s">
        <v>2673</v>
      </c>
      <c r="U111" s="46"/>
      <c r="V111" s="46"/>
      <c r="W111" s="22" t="s">
        <v>215</v>
      </c>
      <c r="X111" s="5" t="s">
        <v>2674</v>
      </c>
      <c r="Y111" s="38" t="s">
        <v>269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220</v>
      </c>
      <c r="AD111" s="41"/>
      <c r="AE111" s="325" t="s">
        <v>2418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3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  <c r="CF111" s="329">
        <v>60942.67</v>
      </c>
    </row>
    <row r="112" ht="15.75" customHeight="1">
      <c r="A112" s="318" t="s">
        <v>164</v>
      </c>
      <c r="B112" s="318" t="s">
        <v>162</v>
      </c>
      <c r="C112" s="319" t="s">
        <v>163</v>
      </c>
      <c r="D112" s="27" t="s">
        <v>18</v>
      </c>
      <c r="E112" s="27" t="s">
        <v>29</v>
      </c>
      <c r="F112" s="27" t="s">
        <v>234</v>
      </c>
      <c r="G112" s="81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61" t="s">
        <v>214</v>
      </c>
      <c r="I112" s="82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2360</v>
      </c>
      <c r="P112" s="322">
        <v>0.0</v>
      </c>
      <c r="Q112" s="27">
        <f>IFERROR(VLOOKUP(F112,'Cadastro de assessores'!A:B,2,FALSE),"Não Cadastrado")</f>
        <v>12332</v>
      </c>
      <c r="R112" s="27" t="s">
        <v>214</v>
      </c>
      <c r="S112" s="320">
        <v>43563.0</v>
      </c>
      <c r="T112" s="165"/>
      <c r="U112" s="165"/>
      <c r="V112" s="165"/>
      <c r="W112" s="22" t="s">
        <v>215</v>
      </c>
      <c r="X112" s="324" t="s">
        <v>2675</v>
      </c>
      <c r="Y112" s="41" t="s">
        <v>29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220</v>
      </c>
      <c r="AD112" s="41"/>
      <c r="AE112" s="325" t="s">
        <v>2411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  <c r="CF112" s="329">
        <v>290362.46</v>
      </c>
    </row>
    <row r="113" ht="15.75" customHeight="1">
      <c r="A113" s="318" t="s">
        <v>164</v>
      </c>
      <c r="B113" s="318" t="s">
        <v>162</v>
      </c>
      <c r="C113" s="319" t="s">
        <v>2676</v>
      </c>
      <c r="D113" s="27" t="s">
        <v>18</v>
      </c>
      <c r="E113" s="27" t="s">
        <v>29</v>
      </c>
      <c r="F113" s="27" t="s">
        <v>234</v>
      </c>
      <c r="G113" s="81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61" t="s">
        <v>214</v>
      </c>
      <c r="I113" s="82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214</v>
      </c>
      <c r="S113" s="320">
        <v>43564.0</v>
      </c>
      <c r="T113" s="165" t="s">
        <v>2677</v>
      </c>
      <c r="U113" s="165"/>
      <c r="V113" s="165"/>
      <c r="W113" s="22" t="s">
        <v>215</v>
      </c>
      <c r="X113" s="324" t="s">
        <v>2675</v>
      </c>
      <c r="Y113" s="41" t="s">
        <v>29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220</v>
      </c>
      <c r="AD113" s="41"/>
      <c r="AE113" s="325" t="s">
        <v>2411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  <c r="CF113" s="329">
        <v>202112.71</v>
      </c>
    </row>
    <row r="114" ht="15.75" customHeight="1">
      <c r="A114" s="318" t="s">
        <v>164</v>
      </c>
      <c r="B114" s="230" t="s">
        <v>2678</v>
      </c>
      <c r="C114" s="26" t="s">
        <v>2679</v>
      </c>
      <c r="D114" s="27" t="s">
        <v>18</v>
      </c>
      <c r="E114" s="27" t="s">
        <v>29</v>
      </c>
      <c r="F114" s="41" t="s">
        <v>79</v>
      </c>
      <c r="G114" s="81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61" t="s">
        <v>239</v>
      </c>
      <c r="I114" s="82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2360</v>
      </c>
      <c r="P114" s="322">
        <v>0.0</v>
      </c>
      <c r="Q114" s="27">
        <f>IFERROR(VLOOKUP(F114,'Cadastro de assessores'!A:B,2,FALSE),"Não Cadastrado")</f>
        <v>12344</v>
      </c>
      <c r="R114" s="27" t="s">
        <v>239</v>
      </c>
      <c r="S114" s="333">
        <v>44888.0</v>
      </c>
      <c r="T114" s="165"/>
      <c r="U114" s="165"/>
      <c r="V114" s="165"/>
      <c r="W114" s="22" t="s">
        <v>215</v>
      </c>
      <c r="X114" s="13" t="s">
        <v>905</v>
      </c>
      <c r="Y114" s="13" t="s">
        <v>29</v>
      </c>
      <c r="Z114" s="9" t="str">
        <f t="shared" si="1"/>
        <v>Ativo</v>
      </c>
      <c r="AA114" s="22"/>
      <c r="AB114" s="41" t="str">
        <f t="shared" si="2"/>
        <v/>
      </c>
      <c r="AC114" s="13" t="s">
        <v>220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  <c r="CF114" s="329">
        <v>95276.64</v>
      </c>
    </row>
    <row r="115" ht="15.75" customHeight="1">
      <c r="A115" s="318" t="s">
        <v>164</v>
      </c>
      <c r="B115" s="230" t="s">
        <v>2680</v>
      </c>
      <c r="C115" s="331" t="s">
        <v>2681</v>
      </c>
      <c r="D115" s="27" t="s">
        <v>2358</v>
      </c>
      <c r="E115" s="27" t="s">
        <v>29</v>
      </c>
      <c r="F115" s="41" t="s">
        <v>2359</v>
      </c>
      <c r="G115" s="81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282</v>
      </c>
      <c r="I115" s="82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2372</v>
      </c>
      <c r="S115" s="333">
        <v>43675.0</v>
      </c>
      <c r="T115" s="165"/>
      <c r="U115" s="165"/>
      <c r="V115" s="165"/>
      <c r="W115" s="22" t="s">
        <v>215</v>
      </c>
      <c r="X115" s="13" t="s">
        <v>2682</v>
      </c>
      <c r="Y115" s="41" t="s">
        <v>29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2574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2375</v>
      </c>
      <c r="BK115" s="326">
        <v>0.0</v>
      </c>
      <c r="BL115" s="326" t="s">
        <v>2375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  <c r="CF115" s="329">
        <v>0.0</v>
      </c>
    </row>
    <row r="116" ht="15.75" customHeight="1">
      <c r="A116" s="318" t="s">
        <v>164</v>
      </c>
      <c r="B116" s="80" t="s">
        <v>2683</v>
      </c>
      <c r="C116" s="364" t="s">
        <v>2684</v>
      </c>
      <c r="D116" s="27" t="s">
        <v>18</v>
      </c>
      <c r="E116" s="27" t="s">
        <v>62</v>
      </c>
      <c r="F116" s="38" t="s">
        <v>63</v>
      </c>
      <c r="G116" s="81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282</v>
      </c>
      <c r="I116" s="82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2372</v>
      </c>
      <c r="S116" s="101">
        <v>44365.0</v>
      </c>
      <c r="T116" s="46"/>
      <c r="U116" s="46"/>
      <c r="V116" s="46"/>
      <c r="W116" s="22" t="s">
        <v>215</v>
      </c>
      <c r="X116" s="5" t="s">
        <v>2685</v>
      </c>
      <c r="Y116" s="38" t="s">
        <v>269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220</v>
      </c>
      <c r="AD116" s="41"/>
      <c r="AE116" s="325" t="s">
        <v>2368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  <c r="CF116" s="329">
        <v>0.0</v>
      </c>
    </row>
    <row r="117" ht="15.75" customHeight="1">
      <c r="A117" s="318" t="s">
        <v>164</v>
      </c>
      <c r="B117" s="97" t="s">
        <v>2686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1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61" t="s">
        <v>214</v>
      </c>
      <c r="I117" s="82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2360</v>
      </c>
      <c r="P117" s="322">
        <v>0.0</v>
      </c>
      <c r="Q117" s="28" t="str">
        <f>IFERROR(VLOOKUP(F117,'Cadastro de assessores'!A:B,2,FALSE),"Não Cadastrado")</f>
        <v>250</v>
      </c>
      <c r="R117" s="41" t="s">
        <v>214</v>
      </c>
      <c r="S117" s="333">
        <v>44727.0</v>
      </c>
      <c r="T117" s="165"/>
      <c r="U117" s="165"/>
      <c r="V117" s="165"/>
      <c r="W117" s="22" t="s">
        <v>215</v>
      </c>
      <c r="X117" s="5" t="s">
        <v>2687</v>
      </c>
      <c r="Y117" s="38" t="s">
        <v>269</v>
      </c>
      <c r="Z117" s="9" t="str">
        <f t="shared" si="1"/>
        <v>Ativo</v>
      </c>
      <c r="AA117" s="22"/>
      <c r="AB117" s="41" t="str">
        <f t="shared" si="2"/>
        <v/>
      </c>
      <c r="AC117" s="13" t="s">
        <v>220</v>
      </c>
      <c r="AD117" s="41"/>
      <c r="AE117" s="325" t="s">
        <v>2418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  <c r="CF117" s="329">
        <v>177201.05</v>
      </c>
    </row>
    <row r="118" ht="15.75" customHeight="1">
      <c r="A118" s="318" t="s">
        <v>164</v>
      </c>
      <c r="B118" s="226" t="s">
        <v>2688</v>
      </c>
      <c r="C118" s="331" t="s">
        <v>2689</v>
      </c>
      <c r="D118" s="27" t="s">
        <v>2358</v>
      </c>
      <c r="E118" s="27" t="s">
        <v>29</v>
      </c>
      <c r="F118" s="41" t="s">
        <v>2371</v>
      </c>
      <c r="G118" s="81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282</v>
      </c>
      <c r="I118" s="82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2372</v>
      </c>
      <c r="S118" s="333">
        <v>43699.0</v>
      </c>
      <c r="T118" s="165"/>
      <c r="U118" s="165"/>
      <c r="V118" s="165"/>
      <c r="W118" s="22" t="s">
        <v>215</v>
      </c>
      <c r="X118" s="13" t="s">
        <v>2690</v>
      </c>
      <c r="Y118" s="41" t="s">
        <v>29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2484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2375</v>
      </c>
      <c r="BK118" s="326">
        <v>0.0</v>
      </c>
      <c r="BL118" s="326" t="s">
        <v>2375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  <c r="CF118" s="329">
        <v>0.0</v>
      </c>
    </row>
    <row r="119" ht="15.75" customHeight="1">
      <c r="A119" s="318" t="s">
        <v>164</v>
      </c>
      <c r="B119" s="341" t="s">
        <v>910</v>
      </c>
      <c r="C119" s="331" t="s">
        <v>2691</v>
      </c>
      <c r="D119" s="27" t="s">
        <v>18</v>
      </c>
      <c r="E119" s="27" t="s">
        <v>62</v>
      </c>
      <c r="F119" s="27" t="s">
        <v>63</v>
      </c>
      <c r="G119" s="81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239</v>
      </c>
      <c r="I119" s="87" t="s">
        <v>272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214</v>
      </c>
      <c r="S119" s="320">
        <v>44263.0</v>
      </c>
      <c r="T119" s="374"/>
      <c r="U119" s="374"/>
      <c r="V119" s="350" t="s">
        <v>2692</v>
      </c>
      <c r="W119" s="22" t="s">
        <v>215</v>
      </c>
      <c r="X119" s="324" t="s">
        <v>913</v>
      </c>
      <c r="Y119" s="38" t="s">
        <v>269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2418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  <c r="CF119" s="329">
        <v>0.0</v>
      </c>
    </row>
    <row r="120" ht="15.75" customHeight="1">
      <c r="A120" s="318" t="s">
        <v>164</v>
      </c>
      <c r="B120" s="226" t="s">
        <v>2693</v>
      </c>
      <c r="C120" s="207" t="s">
        <v>2694</v>
      </c>
      <c r="D120" s="27" t="s">
        <v>18</v>
      </c>
      <c r="E120" s="27" t="s">
        <v>62</v>
      </c>
      <c r="F120" s="27" t="s">
        <v>74</v>
      </c>
      <c r="G120" s="81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61" t="s">
        <v>214</v>
      </c>
      <c r="I120" s="82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214</v>
      </c>
      <c r="S120" s="320">
        <v>44291.0</v>
      </c>
      <c r="T120" s="350" t="s">
        <v>2695</v>
      </c>
      <c r="U120" s="350"/>
      <c r="V120" s="350" t="s">
        <v>2696</v>
      </c>
      <c r="W120" s="22" t="s">
        <v>215</v>
      </c>
      <c r="X120" s="13" t="s">
        <v>2697</v>
      </c>
      <c r="Y120" s="38" t="s">
        <v>269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220</v>
      </c>
      <c r="AD120" s="41"/>
      <c r="AE120" s="325" t="s">
        <v>2368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  <c r="CF120" s="329">
        <v>54721.67</v>
      </c>
    </row>
    <row r="121" ht="15.75" customHeight="1">
      <c r="A121" s="318" t="s">
        <v>164</v>
      </c>
      <c r="B121" s="226" t="s">
        <v>925</v>
      </c>
      <c r="C121" s="207" t="s">
        <v>2698</v>
      </c>
      <c r="D121" s="27" t="s">
        <v>18</v>
      </c>
      <c r="E121" s="27" t="s">
        <v>62</v>
      </c>
      <c r="F121" s="27" t="s">
        <v>63</v>
      </c>
      <c r="G121" s="81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61" t="s">
        <v>239</v>
      </c>
      <c r="I121" s="87" t="s">
        <v>272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214</v>
      </c>
      <c r="S121" s="320">
        <v>44263.0</v>
      </c>
      <c r="T121" s="32"/>
      <c r="U121" s="32"/>
      <c r="V121" s="165"/>
      <c r="W121" s="22" t="s">
        <v>215</v>
      </c>
      <c r="X121" s="13" t="s">
        <v>928</v>
      </c>
      <c r="Y121" s="38" t="s">
        <v>269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220</v>
      </c>
      <c r="AD121" s="41"/>
      <c r="AE121" s="325" t="s">
        <v>2418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  <c r="CF121" s="329">
        <v>213.33</v>
      </c>
    </row>
    <row r="122" ht="15.75" customHeight="1">
      <c r="A122" s="318" t="s">
        <v>164</v>
      </c>
      <c r="B122" s="226" t="s">
        <v>2699</v>
      </c>
      <c r="C122" s="331" t="s">
        <v>2700</v>
      </c>
      <c r="D122" s="27" t="s">
        <v>2468</v>
      </c>
      <c r="E122" s="27" t="s">
        <v>29</v>
      </c>
      <c r="F122" s="41" t="s">
        <v>2468</v>
      </c>
      <c r="G122" s="81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282</v>
      </c>
      <c r="I122" s="82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2372</v>
      </c>
      <c r="S122" s="337">
        <v>43829.0</v>
      </c>
      <c r="T122" s="165"/>
      <c r="U122" s="165"/>
      <c r="V122" s="165"/>
      <c r="W122" s="22" t="s">
        <v>215</v>
      </c>
      <c r="X122" s="13" t="s">
        <v>2701</v>
      </c>
      <c r="Y122" s="41" t="s">
        <v>29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2432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2375</v>
      </c>
      <c r="BK122" s="326">
        <v>0.0</v>
      </c>
      <c r="BL122" s="326" t="s">
        <v>2375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  <c r="CF122" s="329">
        <v>0.0</v>
      </c>
    </row>
    <row r="123" ht="15.75" customHeight="1">
      <c r="A123" s="318" t="s">
        <v>164</v>
      </c>
      <c r="B123" s="97" t="s">
        <v>2702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1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61" t="s">
        <v>239</v>
      </c>
      <c r="I123" s="87" t="s">
        <v>272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214</v>
      </c>
      <c r="S123" s="333">
        <v>44602.0</v>
      </c>
      <c r="T123" s="32"/>
      <c r="U123" s="32"/>
      <c r="V123" s="165" t="s">
        <v>2703</v>
      </c>
      <c r="W123" s="22" t="s">
        <v>215</v>
      </c>
      <c r="X123" s="5" t="s">
        <v>2704</v>
      </c>
      <c r="Y123" s="38" t="s">
        <v>269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220</v>
      </c>
      <c r="AD123" s="41"/>
      <c r="AE123" s="325" t="s">
        <v>2418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  <c r="CF123" s="329">
        <v>0.0</v>
      </c>
    </row>
    <row r="124" ht="15.75" customHeight="1">
      <c r="A124" s="318" t="s">
        <v>164</v>
      </c>
      <c r="B124" s="226" t="s">
        <v>2705</v>
      </c>
      <c r="C124" s="331" t="s">
        <v>2706</v>
      </c>
      <c r="D124" s="27" t="s">
        <v>18</v>
      </c>
      <c r="E124" s="27" t="s">
        <v>62</v>
      </c>
      <c r="F124" s="41" t="s">
        <v>74</v>
      </c>
      <c r="G124" s="81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282</v>
      </c>
      <c r="I124" s="82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2372</v>
      </c>
      <c r="S124" s="337">
        <v>44298.0</v>
      </c>
      <c r="T124" s="165"/>
      <c r="U124" s="165"/>
      <c r="V124" s="165"/>
      <c r="W124" s="22" t="s">
        <v>215</v>
      </c>
      <c r="X124" s="13" t="s">
        <v>2707</v>
      </c>
      <c r="Y124" s="41" t="s">
        <v>269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220</v>
      </c>
      <c r="AD124" s="41"/>
      <c r="AE124" s="325" t="s">
        <v>2418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2375</v>
      </c>
      <c r="BK124" s="326">
        <v>0.0</v>
      </c>
      <c r="BL124" s="326" t="s">
        <v>2375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  <c r="CF124" s="329">
        <v>0.0</v>
      </c>
    </row>
    <row r="125" ht="15.75" customHeight="1">
      <c r="A125" s="318" t="s">
        <v>164</v>
      </c>
      <c r="B125" s="80" t="s">
        <v>2705</v>
      </c>
      <c r="C125" s="30" t="s">
        <v>2708</v>
      </c>
      <c r="D125" s="27" t="s">
        <v>18</v>
      </c>
      <c r="E125" s="27" t="s">
        <v>62</v>
      </c>
      <c r="F125" s="28" t="s">
        <v>74</v>
      </c>
      <c r="G125" s="81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61" t="s">
        <v>239</v>
      </c>
      <c r="I125" s="87" t="s">
        <v>272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214</v>
      </c>
      <c r="S125" s="320">
        <v>44382.0</v>
      </c>
      <c r="T125" s="46"/>
      <c r="U125" s="46"/>
      <c r="V125" s="46"/>
      <c r="W125" s="22" t="s">
        <v>215</v>
      </c>
      <c r="X125" s="5" t="s">
        <v>2707</v>
      </c>
      <c r="Y125" s="38" t="s">
        <v>269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220</v>
      </c>
      <c r="AD125" s="41"/>
      <c r="AE125" s="340" t="s">
        <v>2418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2375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  <c r="CF125" s="329">
        <v>0.0</v>
      </c>
    </row>
    <row r="126" ht="15.75" customHeight="1">
      <c r="A126" s="318" t="s">
        <v>164</v>
      </c>
      <c r="B126" s="80" t="s">
        <v>2709</v>
      </c>
      <c r="C126" s="30" t="s">
        <v>2710</v>
      </c>
      <c r="D126" s="27" t="s">
        <v>18</v>
      </c>
      <c r="E126" s="27" t="s">
        <v>62</v>
      </c>
      <c r="F126" s="27" t="s">
        <v>63</v>
      </c>
      <c r="G126" s="81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61" t="s">
        <v>239</v>
      </c>
      <c r="I126" s="87" t="s">
        <v>272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239</v>
      </c>
      <c r="S126" s="320">
        <v>44322.0</v>
      </c>
      <c r="T126" s="46"/>
      <c r="U126" s="46"/>
      <c r="V126" s="46"/>
      <c r="W126" s="22" t="s">
        <v>215</v>
      </c>
      <c r="X126" s="5" t="s">
        <v>2711</v>
      </c>
      <c r="Y126" s="38" t="s">
        <v>269</v>
      </c>
      <c r="Z126" s="9" t="str">
        <f t="shared" si="1"/>
        <v>Inativo</v>
      </c>
      <c r="AA126" s="22"/>
      <c r="AB126" s="41" t="str">
        <f t="shared" si="2"/>
        <v/>
      </c>
      <c r="AC126" s="13" t="s">
        <v>220</v>
      </c>
      <c r="AD126" s="41"/>
      <c r="AE126" s="325" t="s">
        <v>2509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2375</v>
      </c>
      <c r="BK126" s="328">
        <v>0.0</v>
      </c>
      <c r="BL126" s="328" t="s">
        <v>2375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  <c r="CF126" s="329">
        <v>0.0</v>
      </c>
    </row>
    <row r="127" ht="15.75" customHeight="1">
      <c r="A127" s="318" t="s">
        <v>164</v>
      </c>
      <c r="B127" s="80" t="s">
        <v>949</v>
      </c>
      <c r="C127" s="20" t="s">
        <v>2712</v>
      </c>
      <c r="D127" s="27" t="s">
        <v>18</v>
      </c>
      <c r="E127" s="27" t="s">
        <v>62</v>
      </c>
      <c r="F127" s="27" t="s">
        <v>63</v>
      </c>
      <c r="G127" s="81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61" t="s">
        <v>239</v>
      </c>
      <c r="I127" s="87" t="s">
        <v>272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2360</v>
      </c>
      <c r="P127" s="322">
        <v>0.0</v>
      </c>
      <c r="Q127" s="27" t="str">
        <f>IFERROR(VLOOKUP(F127,'Cadastro de assessores'!A:B,2,FALSE),"Não Cadastrado")</f>
        <v>250</v>
      </c>
      <c r="R127" s="41" t="s">
        <v>214</v>
      </c>
      <c r="S127" s="320">
        <v>44826.0</v>
      </c>
      <c r="T127" s="99"/>
      <c r="U127" s="54"/>
      <c r="V127" s="375" t="s">
        <v>2713</v>
      </c>
      <c r="W127" s="22" t="s">
        <v>215</v>
      </c>
      <c r="X127" s="5" t="s">
        <v>951</v>
      </c>
      <c r="Y127" s="5" t="s">
        <v>269</v>
      </c>
      <c r="Z127" s="9" t="str">
        <f t="shared" si="1"/>
        <v>Ativo</v>
      </c>
      <c r="AA127" s="22"/>
      <c r="AB127" s="41" t="str">
        <f t="shared" si="2"/>
        <v/>
      </c>
      <c r="AC127" s="13" t="s">
        <v>220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  <c r="CF127" s="329">
        <v>0.0</v>
      </c>
    </row>
    <row r="128" ht="15.75" customHeight="1">
      <c r="A128" s="318" t="s">
        <v>164</v>
      </c>
      <c r="B128" s="80" t="s">
        <v>952</v>
      </c>
      <c r="C128" s="20" t="s">
        <v>2714</v>
      </c>
      <c r="D128" s="27" t="s">
        <v>18</v>
      </c>
      <c r="E128" s="27" t="s">
        <v>62</v>
      </c>
      <c r="F128" s="28" t="s">
        <v>63</v>
      </c>
      <c r="G128" s="81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61" t="s">
        <v>239</v>
      </c>
      <c r="I128" s="87" t="s">
        <v>272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2360</v>
      </c>
      <c r="P128" s="322">
        <v>0.0</v>
      </c>
      <c r="Q128" s="28" t="str">
        <f>IFERROR(VLOOKUP(F128,'Cadastro de assessores'!A:B,2,FALSE),"Não Cadastrado")</f>
        <v>250</v>
      </c>
      <c r="R128" s="41" t="s">
        <v>214</v>
      </c>
      <c r="S128" s="320">
        <v>44340.0</v>
      </c>
      <c r="T128" s="46"/>
      <c r="U128" s="46"/>
      <c r="V128" s="46"/>
      <c r="W128" s="22" t="s">
        <v>215</v>
      </c>
      <c r="X128" s="5" t="s">
        <v>955</v>
      </c>
      <c r="Y128" s="38" t="s">
        <v>269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220</v>
      </c>
      <c r="AD128" s="41"/>
      <c r="AE128" s="325" t="s">
        <v>2418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  <c r="CF128" s="329">
        <v>0.0</v>
      </c>
    </row>
    <row r="129" ht="15.75" customHeight="1">
      <c r="A129" s="318" t="s">
        <v>164</v>
      </c>
      <c r="B129" s="341" t="s">
        <v>2715</v>
      </c>
      <c r="C129" s="207" t="s">
        <v>2716</v>
      </c>
      <c r="D129" s="27" t="s">
        <v>18</v>
      </c>
      <c r="E129" s="27" t="s">
        <v>62</v>
      </c>
      <c r="F129" s="27" t="s">
        <v>74</v>
      </c>
      <c r="G129" s="81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61" t="s">
        <v>239</v>
      </c>
      <c r="I129" s="87" t="s">
        <v>272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214</v>
      </c>
      <c r="S129" s="320">
        <v>44272.0</v>
      </c>
      <c r="T129" s="46"/>
      <c r="U129" s="165"/>
      <c r="V129" s="165"/>
      <c r="W129" s="22" t="s">
        <v>215</v>
      </c>
      <c r="X129" s="324" t="s">
        <v>968</v>
      </c>
      <c r="Y129" s="13" t="s">
        <v>298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220</v>
      </c>
      <c r="AD129" s="41"/>
      <c r="AE129" s="325" t="s">
        <v>2405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  <c r="CF129" s="329">
        <v>0.0</v>
      </c>
    </row>
    <row r="130" ht="15.75" customHeight="1">
      <c r="A130" s="318" t="s">
        <v>164</v>
      </c>
      <c r="B130" s="341" t="s">
        <v>969</v>
      </c>
      <c r="C130" s="30" t="s">
        <v>2717</v>
      </c>
      <c r="D130" s="27" t="s">
        <v>18</v>
      </c>
      <c r="E130" s="27" t="s">
        <v>62</v>
      </c>
      <c r="F130" s="27" t="s">
        <v>63</v>
      </c>
      <c r="G130" s="81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282</v>
      </c>
      <c r="I130" s="82" t="s">
        <v>24</v>
      </c>
      <c r="J130" s="27" t="str">
        <f t="shared" si="26"/>
        <v>Não</v>
      </c>
      <c r="K130" s="41" t="s">
        <v>2409</v>
      </c>
      <c r="L130" s="135">
        <v>44858.0</v>
      </c>
      <c r="M130" s="22" t="s">
        <v>2718</v>
      </c>
      <c r="N130" s="334">
        <v>0.01</v>
      </c>
      <c r="O130" s="27" t="s">
        <v>2360</v>
      </c>
      <c r="P130" s="322">
        <v>0.0</v>
      </c>
      <c r="Q130" s="27" t="str">
        <f>IFERROR(VLOOKUP(F130,'Cadastro de assessores'!A:B,2,FALSE),"Não Cadastrado")</f>
        <v>250</v>
      </c>
      <c r="R130" s="27" t="s">
        <v>239</v>
      </c>
      <c r="S130" s="41" t="s">
        <v>2409</v>
      </c>
      <c r="T130" s="165"/>
      <c r="U130" s="165"/>
      <c r="V130" s="165"/>
      <c r="W130" s="22" t="s">
        <v>215</v>
      </c>
      <c r="X130" s="324" t="s">
        <v>2707</v>
      </c>
      <c r="Y130" s="38" t="s">
        <v>269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2418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2375</v>
      </c>
      <c r="BK130" s="328">
        <v>0.0</v>
      </c>
      <c r="BL130" s="328" t="s">
        <v>2375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  <c r="CF130" s="329">
        <v>0.0</v>
      </c>
    </row>
    <row r="131" ht="15.75" customHeight="1">
      <c r="A131" s="318" t="s">
        <v>164</v>
      </c>
      <c r="B131" s="341" t="s">
        <v>2719</v>
      </c>
      <c r="C131" s="331" t="s">
        <v>2720</v>
      </c>
      <c r="D131" s="27" t="s">
        <v>18</v>
      </c>
      <c r="E131" s="27" t="s">
        <v>62</v>
      </c>
      <c r="F131" s="27" t="s">
        <v>63</v>
      </c>
      <c r="G131" s="81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239</v>
      </c>
      <c r="I131" s="87" t="s">
        <v>272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214</v>
      </c>
      <c r="S131" s="320">
        <v>44252.0</v>
      </c>
      <c r="T131" s="99"/>
      <c r="U131" s="165"/>
      <c r="V131" s="350" t="s">
        <v>2721</v>
      </c>
      <c r="W131" s="22" t="s">
        <v>215</v>
      </c>
      <c r="X131" s="324" t="s">
        <v>2707</v>
      </c>
      <c r="Y131" s="38" t="s">
        <v>269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220</v>
      </c>
      <c r="AD131" s="41"/>
      <c r="AE131" s="325" t="s">
        <v>2418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  <c r="CF131" s="329">
        <v>320.44</v>
      </c>
    </row>
    <row r="132" ht="15.75" customHeight="1">
      <c r="A132" s="318" t="s">
        <v>164</v>
      </c>
      <c r="B132" s="226" t="s">
        <v>2722</v>
      </c>
      <c r="C132" s="331" t="s">
        <v>2723</v>
      </c>
      <c r="D132" s="27" t="s">
        <v>18</v>
      </c>
      <c r="E132" s="27" t="s">
        <v>62</v>
      </c>
      <c r="F132" s="41" t="s">
        <v>63</v>
      </c>
      <c r="G132" s="81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282</v>
      </c>
      <c r="I132" s="82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2372</v>
      </c>
      <c r="S132" s="333">
        <v>44280.0</v>
      </c>
      <c r="T132" s="165"/>
      <c r="U132" s="165"/>
      <c r="V132" s="165"/>
      <c r="W132" s="22" t="s">
        <v>215</v>
      </c>
      <c r="X132" s="13" t="s">
        <v>2724</v>
      </c>
      <c r="Y132" s="41" t="s">
        <v>298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2725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2375</v>
      </c>
      <c r="BK132" s="326">
        <v>0.0</v>
      </c>
      <c r="BL132" s="326" t="s">
        <v>2375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  <c r="CF132" s="329">
        <v>0.0</v>
      </c>
    </row>
    <row r="133" ht="15.75" customHeight="1">
      <c r="A133" s="318" t="s">
        <v>164</v>
      </c>
      <c r="B133" s="376" t="s">
        <v>2726</v>
      </c>
      <c r="C133" s="26" t="s">
        <v>2727</v>
      </c>
      <c r="D133" s="27" t="s">
        <v>18</v>
      </c>
      <c r="E133" s="27" t="s">
        <v>29</v>
      </c>
      <c r="F133" s="27" t="s">
        <v>2414</v>
      </c>
      <c r="G133" s="81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61" t="s">
        <v>214</v>
      </c>
      <c r="I133" s="82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2360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5"/>
      <c r="U133" s="165"/>
      <c r="V133" s="165"/>
      <c r="W133" s="22" t="s">
        <v>215</v>
      </c>
      <c r="X133" s="377" t="s">
        <v>2728</v>
      </c>
      <c r="Y133" s="5" t="s">
        <v>780</v>
      </c>
      <c r="Z133" s="9" t="str">
        <f t="shared" si="1"/>
        <v>Ativo</v>
      </c>
      <c r="AA133" s="22"/>
      <c r="AB133" s="41" t="str">
        <f t="shared" si="2"/>
        <v/>
      </c>
      <c r="AC133" s="13" t="s">
        <v>220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  <c r="CF133" s="329">
        <v>109640.98</v>
      </c>
    </row>
    <row r="134" ht="15.75" customHeight="1">
      <c r="A134" s="318" t="s">
        <v>164</v>
      </c>
      <c r="B134" s="226" t="s">
        <v>2729</v>
      </c>
      <c r="C134" s="207" t="s">
        <v>2730</v>
      </c>
      <c r="D134" s="27" t="s">
        <v>18</v>
      </c>
      <c r="E134" s="27" t="s">
        <v>62</v>
      </c>
      <c r="F134" s="27" t="s">
        <v>74</v>
      </c>
      <c r="G134" s="81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282</v>
      </c>
      <c r="I134" s="82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2360</v>
      </c>
      <c r="P134" s="322">
        <v>0.0</v>
      </c>
      <c r="Q134" s="27" t="str">
        <f>IFERROR(VLOOKUP(F134,'Cadastro de assessores'!A:B,2,FALSE),"Não Cadastrado")</f>
        <v>28411</v>
      </c>
      <c r="R134" s="41" t="s">
        <v>214</v>
      </c>
      <c r="S134" s="333">
        <v>44239.0</v>
      </c>
      <c r="T134" s="32"/>
      <c r="U134" s="32"/>
      <c r="V134" s="165" t="s">
        <v>2731</v>
      </c>
      <c r="W134" s="22" t="s">
        <v>296</v>
      </c>
      <c r="X134" s="13" t="s">
        <v>2732</v>
      </c>
      <c r="Y134" s="38" t="s">
        <v>269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220</v>
      </c>
      <c r="AD134" s="41"/>
      <c r="AE134" s="325" t="s">
        <v>2578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  <c r="CF134" s="329">
        <v>0.0</v>
      </c>
    </row>
    <row r="135" ht="15.75" customHeight="1">
      <c r="A135" s="318" t="s">
        <v>164</v>
      </c>
      <c r="B135" s="97" t="s">
        <v>2733</v>
      </c>
      <c r="C135" s="39" t="s">
        <v>2734</v>
      </c>
      <c r="D135" s="27" t="s">
        <v>18</v>
      </c>
      <c r="E135" s="27" t="s">
        <v>29</v>
      </c>
      <c r="F135" s="27" t="s">
        <v>2735</v>
      </c>
      <c r="G135" s="81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61" t="s">
        <v>239</v>
      </c>
      <c r="I135" s="87" t="s">
        <v>272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215</v>
      </c>
      <c r="X135" s="5" t="s">
        <v>2736</v>
      </c>
      <c r="Y135" s="5" t="s">
        <v>243</v>
      </c>
      <c r="Z135" s="9" t="str">
        <f t="shared" si="1"/>
        <v>Ativo</v>
      </c>
      <c r="AA135" s="22"/>
      <c r="AB135" s="41" t="str">
        <f t="shared" si="2"/>
        <v/>
      </c>
      <c r="AC135" s="13" t="s">
        <v>220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  <c r="CF135" s="329">
        <v>0.0</v>
      </c>
    </row>
    <row r="136" ht="15.75" customHeight="1">
      <c r="A136" s="318" t="s">
        <v>164</v>
      </c>
      <c r="B136" s="226" t="s">
        <v>983</v>
      </c>
      <c r="C136" s="207" t="s">
        <v>2737</v>
      </c>
      <c r="D136" s="27" t="s">
        <v>18</v>
      </c>
      <c r="E136" s="27" t="s">
        <v>62</v>
      </c>
      <c r="F136" s="27" t="s">
        <v>570</v>
      </c>
      <c r="G136" s="81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239</v>
      </c>
      <c r="I136" s="82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2360</v>
      </c>
      <c r="P136" s="322">
        <v>0.0</v>
      </c>
      <c r="Q136" s="27">
        <f>IFERROR(VLOOKUP(F136,'Cadastro de assessores'!A:B,2,FALSE),"Não Cadastrado")</f>
        <v>12362</v>
      </c>
      <c r="R136" s="41" t="s">
        <v>214</v>
      </c>
      <c r="S136" s="333">
        <v>44622.0</v>
      </c>
      <c r="T136" s="350" t="s">
        <v>2738</v>
      </c>
      <c r="U136" s="165"/>
      <c r="V136" s="165"/>
      <c r="W136" s="22" t="s">
        <v>215</v>
      </c>
      <c r="X136" s="13" t="s">
        <v>986</v>
      </c>
      <c r="Y136" s="38" t="s">
        <v>298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2569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  <c r="CF136" s="329">
        <v>1860341.69</v>
      </c>
    </row>
    <row r="137" ht="15.75" customHeight="1">
      <c r="A137" s="318" t="s">
        <v>164</v>
      </c>
      <c r="B137" s="97" t="s">
        <v>983</v>
      </c>
      <c r="C137" s="364" t="s">
        <v>2739</v>
      </c>
      <c r="D137" s="27" t="s">
        <v>18</v>
      </c>
      <c r="E137" s="27" t="s">
        <v>62</v>
      </c>
      <c r="F137" s="41" t="s">
        <v>570</v>
      </c>
      <c r="G137" s="81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282</v>
      </c>
      <c r="I137" s="82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2360</v>
      </c>
      <c r="P137" s="322">
        <v>0.0</v>
      </c>
      <c r="Q137" s="41">
        <f>IFERROR(VLOOKUP(F137,'Cadastro de assessores'!A:B,2,FALSE),"Não Cadastrado")</f>
        <v>12362</v>
      </c>
      <c r="R137" s="41" t="s">
        <v>2372</v>
      </c>
      <c r="S137" s="333">
        <v>44603.0</v>
      </c>
      <c r="T137" s="165"/>
      <c r="U137" s="165"/>
      <c r="V137" s="165"/>
      <c r="W137" s="22" t="s">
        <v>215</v>
      </c>
      <c r="X137" s="5" t="s">
        <v>986</v>
      </c>
      <c r="Y137" s="38" t="s">
        <v>298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2569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2375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  <c r="CF137" s="329">
        <v>0.0</v>
      </c>
    </row>
    <row r="138" ht="15.75" customHeight="1">
      <c r="A138" s="318" t="s">
        <v>164</v>
      </c>
      <c r="B138" s="97" t="s">
        <v>983</v>
      </c>
      <c r="C138" s="364" t="s">
        <v>2740</v>
      </c>
      <c r="D138" s="27" t="s">
        <v>18</v>
      </c>
      <c r="E138" s="27" t="s">
        <v>62</v>
      </c>
      <c r="F138" s="41" t="s">
        <v>570</v>
      </c>
      <c r="G138" s="81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282</v>
      </c>
      <c r="I138" s="82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2718</v>
      </c>
      <c r="N138" s="334">
        <v>0.01</v>
      </c>
      <c r="O138" s="27" t="s">
        <v>2360</v>
      </c>
      <c r="P138" s="322">
        <v>0.0</v>
      </c>
      <c r="Q138" s="41">
        <f>IFERROR(VLOOKUP(F138,'Cadastro de assessores'!A:B,2,FALSE),"Não Cadastrado")</f>
        <v>12362</v>
      </c>
      <c r="R138" s="41" t="s">
        <v>2372</v>
      </c>
      <c r="S138" s="333">
        <v>44603.0</v>
      </c>
      <c r="T138" s="165"/>
      <c r="U138" s="165"/>
      <c r="V138" s="165"/>
      <c r="W138" s="22" t="s">
        <v>215</v>
      </c>
      <c r="X138" s="5" t="s">
        <v>986</v>
      </c>
      <c r="Y138" s="38" t="s">
        <v>298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2569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2375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  <c r="CF138" s="329">
        <v>0.0</v>
      </c>
    </row>
    <row r="139" ht="15.75" customHeight="1">
      <c r="A139" s="318" t="s">
        <v>164</v>
      </c>
      <c r="B139" s="341" t="s">
        <v>2741</v>
      </c>
      <c r="C139" s="331" t="s">
        <v>2742</v>
      </c>
      <c r="D139" s="27" t="s">
        <v>18</v>
      </c>
      <c r="E139" s="27" t="s">
        <v>62</v>
      </c>
      <c r="F139" s="27" t="s">
        <v>63</v>
      </c>
      <c r="G139" s="81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282</v>
      </c>
      <c r="I139" s="82" t="s">
        <v>24</v>
      </c>
      <c r="J139" s="27" t="str">
        <f t="shared" si="28"/>
        <v>Não</v>
      </c>
      <c r="K139" s="320">
        <v>44263.0</v>
      </c>
      <c r="L139" s="135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214</v>
      </c>
      <c r="S139" s="320">
        <v>44260.0</v>
      </c>
      <c r="T139" s="165"/>
      <c r="U139" s="165"/>
      <c r="V139" s="165"/>
      <c r="W139" s="22" t="s">
        <v>215</v>
      </c>
      <c r="X139" s="324" t="s">
        <v>2743</v>
      </c>
      <c r="Y139" s="38" t="s">
        <v>269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220</v>
      </c>
      <c r="AD139" s="41"/>
      <c r="AE139" s="325" t="s">
        <v>2418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  <c r="CF139" s="329">
        <v>0.0</v>
      </c>
    </row>
    <row r="140" ht="15.75" customHeight="1">
      <c r="A140" s="318" t="s">
        <v>164</v>
      </c>
      <c r="B140" s="226" t="s">
        <v>2744</v>
      </c>
      <c r="C140" s="331" t="s">
        <v>2745</v>
      </c>
      <c r="D140" s="27" t="s">
        <v>2358</v>
      </c>
      <c r="E140" s="27" t="s">
        <v>29</v>
      </c>
      <c r="F140" s="41" t="s">
        <v>2359</v>
      </c>
      <c r="G140" s="81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282</v>
      </c>
      <c r="I140" s="82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2372</v>
      </c>
      <c r="S140" s="333">
        <v>43888.0</v>
      </c>
      <c r="T140" s="165"/>
      <c r="U140" s="165"/>
      <c r="V140" s="165"/>
      <c r="W140" s="22" t="s">
        <v>215</v>
      </c>
      <c r="X140" s="13" t="s">
        <v>2623</v>
      </c>
      <c r="Y140" s="41" t="s">
        <v>29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2746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2375</v>
      </c>
      <c r="BK140" s="326">
        <v>0.0</v>
      </c>
      <c r="BL140" s="326" t="s">
        <v>2375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  <c r="CF140" s="329">
        <v>0.0</v>
      </c>
    </row>
    <row r="141" ht="15.75" customHeight="1">
      <c r="A141" s="318" t="s">
        <v>164</v>
      </c>
      <c r="B141" s="226" t="s">
        <v>2747</v>
      </c>
      <c r="C141" s="331" t="s">
        <v>2748</v>
      </c>
      <c r="D141" s="27" t="s">
        <v>18</v>
      </c>
      <c r="E141" s="27" t="s">
        <v>62</v>
      </c>
      <c r="F141" s="41" t="s">
        <v>63</v>
      </c>
      <c r="G141" s="81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282</v>
      </c>
      <c r="I141" s="82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2749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2372</v>
      </c>
      <c r="S141" s="333">
        <v>44272.0</v>
      </c>
      <c r="T141" s="323"/>
      <c r="U141" s="323"/>
      <c r="V141" s="165"/>
      <c r="W141" s="22" t="s">
        <v>215</v>
      </c>
      <c r="X141" s="13" t="s">
        <v>2750</v>
      </c>
      <c r="Y141" s="41" t="s">
        <v>269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2418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2375</v>
      </c>
      <c r="BK141" s="326">
        <v>0.0</v>
      </c>
      <c r="BL141" s="326" t="s">
        <v>2375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  <c r="CF141" s="329">
        <v>0.0</v>
      </c>
    </row>
    <row r="142" ht="15.75" customHeight="1">
      <c r="A142" s="318" t="s">
        <v>164</v>
      </c>
      <c r="B142" s="230" t="s">
        <v>2751</v>
      </c>
      <c r="C142" s="331" t="s">
        <v>2752</v>
      </c>
      <c r="D142" s="27" t="s">
        <v>2358</v>
      </c>
      <c r="E142" s="27" t="s">
        <v>29</v>
      </c>
      <c r="F142" s="41" t="s">
        <v>2371</v>
      </c>
      <c r="G142" s="81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282</v>
      </c>
      <c r="I142" s="82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2372</v>
      </c>
      <c r="S142" s="333">
        <v>43531.0</v>
      </c>
      <c r="T142" s="165"/>
      <c r="U142" s="165"/>
      <c r="V142" s="165"/>
      <c r="W142" s="22" t="s">
        <v>215</v>
      </c>
      <c r="X142" s="13" t="s">
        <v>2753</v>
      </c>
      <c r="Y142" s="41" t="s">
        <v>29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2432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2375</v>
      </c>
      <c r="BK142" s="326">
        <v>0.0</v>
      </c>
      <c r="BL142" s="326" t="s">
        <v>2375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  <c r="CF142" s="329">
        <v>0.0</v>
      </c>
    </row>
    <row r="143" ht="15.75" customHeight="1">
      <c r="A143" s="318" t="s">
        <v>164</v>
      </c>
      <c r="B143" s="226" t="s">
        <v>2751</v>
      </c>
      <c r="C143" s="319" t="s">
        <v>2754</v>
      </c>
      <c r="D143" s="27" t="s">
        <v>2358</v>
      </c>
      <c r="E143" s="27" t="s">
        <v>29</v>
      </c>
      <c r="F143" s="27" t="s">
        <v>2371</v>
      </c>
      <c r="G143" s="81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239</v>
      </c>
      <c r="I143" s="87" t="s">
        <v>272</v>
      </c>
      <c r="J143" s="27" t="str">
        <f t="shared" si="28"/>
        <v>Sim</v>
      </c>
      <c r="K143" s="320">
        <v>43531.0</v>
      </c>
      <c r="L143" s="41"/>
      <c r="M143" s="13" t="s">
        <v>724</v>
      </c>
      <c r="N143" s="334">
        <v>0.015</v>
      </c>
      <c r="O143" s="27" t="s">
        <v>2360</v>
      </c>
      <c r="P143" s="322">
        <v>0.0</v>
      </c>
      <c r="Q143" s="27" t="str">
        <f>IFERROR(VLOOKUP(F143,'Cadastro de assessores'!A:B,2,FALSE),"Não Cadastrado")</f>
        <v>2971</v>
      </c>
      <c r="R143" s="41" t="s">
        <v>214</v>
      </c>
      <c r="S143" s="320">
        <v>43531.0</v>
      </c>
      <c r="T143" s="350" t="s">
        <v>2755</v>
      </c>
      <c r="U143" s="165"/>
      <c r="V143" s="342" t="s">
        <v>2756</v>
      </c>
      <c r="W143" s="22" t="s">
        <v>215</v>
      </c>
      <c r="X143" s="13" t="s">
        <v>2753</v>
      </c>
      <c r="Y143" s="41" t="s">
        <v>29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2432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  <c r="CF143" s="329">
        <v>144.67</v>
      </c>
    </row>
    <row r="144" ht="15.75" customHeight="1">
      <c r="A144" s="318" t="s">
        <v>164</v>
      </c>
      <c r="B144" s="230" t="s">
        <v>2751</v>
      </c>
      <c r="C144" s="331" t="s">
        <v>2757</v>
      </c>
      <c r="D144" s="27" t="s">
        <v>2358</v>
      </c>
      <c r="E144" s="27" t="s">
        <v>29</v>
      </c>
      <c r="F144" s="41" t="s">
        <v>2371</v>
      </c>
      <c r="G144" s="81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282</v>
      </c>
      <c r="I144" s="82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2372</v>
      </c>
      <c r="S144" s="333">
        <v>43550.0</v>
      </c>
      <c r="T144" s="165"/>
      <c r="U144" s="165"/>
      <c r="V144" s="165"/>
      <c r="W144" s="22" t="s">
        <v>215</v>
      </c>
      <c r="X144" s="13" t="s">
        <v>2753</v>
      </c>
      <c r="Y144" s="41" t="s">
        <v>29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2432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2375</v>
      </c>
      <c r="BK144" s="326">
        <v>0.0</v>
      </c>
      <c r="BL144" s="326" t="s">
        <v>2375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  <c r="CF144" s="329">
        <v>0.0</v>
      </c>
    </row>
    <row r="145" ht="15.75" customHeight="1">
      <c r="A145" s="318" t="s">
        <v>164</v>
      </c>
      <c r="B145" s="230" t="s">
        <v>2758</v>
      </c>
      <c r="C145" s="331" t="s">
        <v>2759</v>
      </c>
      <c r="D145" s="27" t="s">
        <v>2468</v>
      </c>
      <c r="E145" s="27" t="s">
        <v>29</v>
      </c>
      <c r="F145" s="41" t="s">
        <v>2468</v>
      </c>
      <c r="G145" s="81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282</v>
      </c>
      <c r="I145" s="82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2372</v>
      </c>
      <c r="S145" s="333">
        <v>43875.0</v>
      </c>
      <c r="T145" s="165"/>
      <c r="U145" s="165"/>
      <c r="V145" s="165"/>
      <c r="W145" s="22" t="s">
        <v>215</v>
      </c>
      <c r="X145" s="13" t="s">
        <v>2760</v>
      </c>
      <c r="Y145" s="41" t="s">
        <v>29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220</v>
      </c>
      <c r="AD145" s="41"/>
      <c r="AE145" s="325" t="s">
        <v>2411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2375</v>
      </c>
      <c r="BK145" s="326">
        <v>0.0</v>
      </c>
      <c r="BL145" s="326" t="s">
        <v>2375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  <c r="CF145" s="329">
        <v>0.0</v>
      </c>
    </row>
    <row r="146" ht="15.75" customHeight="1">
      <c r="A146" s="318" t="s">
        <v>164</v>
      </c>
      <c r="B146" s="97" t="s">
        <v>1009</v>
      </c>
      <c r="C146" s="30" t="s">
        <v>2761</v>
      </c>
      <c r="D146" s="27" t="s">
        <v>18</v>
      </c>
      <c r="E146" s="27" t="s">
        <v>62</v>
      </c>
      <c r="F146" s="28" t="s">
        <v>74</v>
      </c>
      <c r="G146" s="81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61" t="s">
        <v>239</v>
      </c>
      <c r="I146" s="87" t="s">
        <v>272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214</v>
      </c>
      <c r="S146" s="101">
        <v>44418.0</v>
      </c>
      <c r="T146" s="99"/>
      <c r="U146" s="46"/>
      <c r="V146" s="96" t="s">
        <v>2762</v>
      </c>
      <c r="W146" s="22" t="s">
        <v>215</v>
      </c>
      <c r="X146" s="5" t="s">
        <v>1011</v>
      </c>
      <c r="Y146" s="38" t="s">
        <v>269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220</v>
      </c>
      <c r="AD146" s="41"/>
      <c r="AE146" s="325" t="s">
        <v>2418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  <c r="CF146" s="329">
        <v>0.0</v>
      </c>
    </row>
    <row r="147" ht="15.75" customHeight="1">
      <c r="A147" s="318" t="s">
        <v>164</v>
      </c>
      <c r="B147" s="97" t="s">
        <v>2763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1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282</v>
      </c>
      <c r="I147" s="82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2372</v>
      </c>
      <c r="S147" s="333">
        <v>44503.0</v>
      </c>
      <c r="T147" s="165"/>
      <c r="U147" s="165"/>
      <c r="V147" s="165"/>
      <c r="W147" s="22" t="s">
        <v>215</v>
      </c>
      <c r="X147" s="5" t="s">
        <v>2764</v>
      </c>
      <c r="Y147" s="38" t="s">
        <v>269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2765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2375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  <c r="CF147" s="329">
        <v>0.0</v>
      </c>
    </row>
    <row r="148" ht="15.75" customHeight="1">
      <c r="A148" s="318" t="s">
        <v>164</v>
      </c>
      <c r="B148" s="97" t="s">
        <v>2763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1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282</v>
      </c>
      <c r="I148" s="82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2372</v>
      </c>
      <c r="S148" s="333">
        <v>44503.0</v>
      </c>
      <c r="T148" s="165"/>
      <c r="U148" s="165"/>
      <c r="V148" s="165"/>
      <c r="W148" s="22" t="s">
        <v>215</v>
      </c>
      <c r="X148" s="5" t="s">
        <v>2764</v>
      </c>
      <c r="Y148" s="38" t="s">
        <v>269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2765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2375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  <c r="CF148" s="329">
        <v>0.0</v>
      </c>
    </row>
    <row r="149" ht="15.75" customHeight="1">
      <c r="A149" s="318" t="s">
        <v>164</v>
      </c>
      <c r="B149" s="97" t="s">
        <v>2763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1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282</v>
      </c>
      <c r="I149" s="82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2372</v>
      </c>
      <c r="S149" s="333">
        <v>44503.0</v>
      </c>
      <c r="T149" s="165"/>
      <c r="U149" s="165"/>
      <c r="V149" s="165"/>
      <c r="W149" s="22" t="s">
        <v>215</v>
      </c>
      <c r="X149" s="5" t="s">
        <v>2764</v>
      </c>
      <c r="Y149" s="38" t="s">
        <v>269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2765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2375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  <c r="CF149" s="329">
        <v>0.0</v>
      </c>
    </row>
    <row r="150" ht="15.75" customHeight="1">
      <c r="A150" s="318" t="s">
        <v>164</v>
      </c>
      <c r="B150" s="97" t="s">
        <v>2763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1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282</v>
      </c>
      <c r="I150" s="82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2372</v>
      </c>
      <c r="S150" s="333">
        <v>44503.0</v>
      </c>
      <c r="T150" s="165"/>
      <c r="U150" s="165"/>
      <c r="V150" s="165"/>
      <c r="W150" s="22" t="s">
        <v>215</v>
      </c>
      <c r="X150" s="5" t="s">
        <v>2764</v>
      </c>
      <c r="Y150" s="38" t="s">
        <v>269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2765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2375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  <c r="CF150" s="329">
        <v>0.0</v>
      </c>
    </row>
    <row r="151" ht="15.75" customHeight="1">
      <c r="A151" s="318" t="s">
        <v>164</v>
      </c>
      <c r="B151" s="144" t="s">
        <v>2766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1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282</v>
      </c>
      <c r="I151" s="82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2372</v>
      </c>
      <c r="S151" s="379">
        <v>44333.0</v>
      </c>
      <c r="T151" s="372"/>
      <c r="U151" s="372"/>
      <c r="V151" s="372"/>
      <c r="W151" s="22" t="s">
        <v>215</v>
      </c>
      <c r="X151" s="382" t="s">
        <v>2767</v>
      </c>
      <c r="Y151" s="47" t="s">
        <v>269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2368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2375</v>
      </c>
      <c r="BK151" s="384">
        <v>0.0</v>
      </c>
      <c r="BL151" s="384" t="s">
        <v>2375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  <c r="CF151" s="329">
        <v>0.0</v>
      </c>
    </row>
    <row r="152" ht="15.75" customHeight="1">
      <c r="A152" s="318" t="s">
        <v>164</v>
      </c>
      <c r="B152" s="226" t="s">
        <v>2768</v>
      </c>
      <c r="C152" s="331" t="s">
        <v>2769</v>
      </c>
      <c r="D152" s="27" t="s">
        <v>2358</v>
      </c>
      <c r="E152" s="27" t="s">
        <v>29</v>
      </c>
      <c r="F152" s="41" t="s">
        <v>2359</v>
      </c>
      <c r="G152" s="81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282</v>
      </c>
      <c r="I152" s="82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2360</v>
      </c>
      <c r="P152" s="322">
        <v>0.0</v>
      </c>
      <c r="Q152" s="41" t="str">
        <f>IFERROR(VLOOKUP(F152,'Cadastro de assessores'!A:B,2,FALSE),"Não Cadastrado")</f>
        <v>17573</v>
      </c>
      <c r="R152" s="41" t="s">
        <v>2372</v>
      </c>
      <c r="S152" s="333">
        <v>43859.0</v>
      </c>
      <c r="T152" s="165"/>
      <c r="U152" s="165"/>
      <c r="V152" s="165"/>
      <c r="W152" s="22" t="s">
        <v>215</v>
      </c>
      <c r="X152" s="13" t="s">
        <v>2770</v>
      </c>
      <c r="Y152" s="41" t="s">
        <v>29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2465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2375</v>
      </c>
      <c r="BK152" s="326">
        <v>0.0</v>
      </c>
      <c r="BL152" s="326" t="s">
        <v>2375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  <c r="CF152" s="329">
        <v>0.0</v>
      </c>
    </row>
    <row r="153" ht="15.75" customHeight="1">
      <c r="A153" s="318" t="s">
        <v>164</v>
      </c>
      <c r="B153" s="230" t="s">
        <v>2771</v>
      </c>
      <c r="C153" s="331" t="s">
        <v>2772</v>
      </c>
      <c r="D153" s="27" t="s">
        <v>18</v>
      </c>
      <c r="E153" s="27" t="s">
        <v>29</v>
      </c>
      <c r="F153" s="41" t="s">
        <v>234</v>
      </c>
      <c r="G153" s="81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282</v>
      </c>
      <c r="I153" s="82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2372</v>
      </c>
      <c r="S153" s="337">
        <v>43420.0</v>
      </c>
      <c r="T153" s="387"/>
      <c r="U153" s="387"/>
      <c r="V153" s="165" t="s">
        <v>2773</v>
      </c>
      <c r="W153" s="22" t="s">
        <v>215</v>
      </c>
      <c r="X153" s="13" t="s">
        <v>2774</v>
      </c>
      <c r="Y153" s="41" t="s">
        <v>29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2746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2375</v>
      </c>
      <c r="BK153" s="326">
        <v>0.0</v>
      </c>
      <c r="BL153" s="326" t="s">
        <v>2375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  <c r="CF153" s="329">
        <v>0.0</v>
      </c>
    </row>
    <row r="154" ht="15.75" customHeight="1">
      <c r="A154" s="318" t="s">
        <v>164</v>
      </c>
      <c r="B154" s="80" t="s">
        <v>2775</v>
      </c>
      <c r="C154" s="30" t="s">
        <v>2776</v>
      </c>
      <c r="D154" s="27" t="s">
        <v>18</v>
      </c>
      <c r="E154" s="27" t="s">
        <v>62</v>
      </c>
      <c r="F154" s="27" t="s">
        <v>63</v>
      </c>
      <c r="G154" s="81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282</v>
      </c>
      <c r="I154" s="82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214</v>
      </c>
      <c r="S154" s="320">
        <v>44321.0</v>
      </c>
      <c r="T154" s="46"/>
      <c r="U154" s="46"/>
      <c r="V154" s="46"/>
      <c r="W154" s="22" t="s">
        <v>215</v>
      </c>
      <c r="X154" s="5" t="s">
        <v>2777</v>
      </c>
      <c r="Y154" s="38" t="s">
        <v>269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220</v>
      </c>
      <c r="AD154" s="41"/>
      <c r="AE154" s="325" t="s">
        <v>2418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  <c r="CF154" s="329">
        <v>0.0</v>
      </c>
    </row>
    <row r="155" ht="15.75" customHeight="1">
      <c r="A155" s="318" t="s">
        <v>164</v>
      </c>
      <c r="B155" s="80" t="s">
        <v>2778</v>
      </c>
      <c r="C155" s="364" t="s">
        <v>2779</v>
      </c>
      <c r="D155" s="27" t="s">
        <v>18</v>
      </c>
      <c r="E155" s="27" t="s">
        <v>62</v>
      </c>
      <c r="F155" s="41" t="s">
        <v>74</v>
      </c>
      <c r="G155" s="81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282</v>
      </c>
      <c r="I155" s="82" t="s">
        <v>24</v>
      </c>
      <c r="J155" s="27" t="str">
        <f t="shared" si="29"/>
        <v>Não</v>
      </c>
      <c r="K155" s="333">
        <v>44319.0</v>
      </c>
      <c r="L155" s="135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2372</v>
      </c>
      <c r="S155" s="333">
        <v>44319.0</v>
      </c>
      <c r="T155" s="165"/>
      <c r="U155" s="165"/>
      <c r="V155" s="165"/>
      <c r="W155" s="22" t="s">
        <v>215</v>
      </c>
      <c r="X155" s="5" t="s">
        <v>2780</v>
      </c>
      <c r="Y155" s="38" t="s">
        <v>269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2418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2375</v>
      </c>
      <c r="BK155" s="326">
        <v>0.0</v>
      </c>
      <c r="BL155" s="326" t="s">
        <v>2375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  <c r="CF155" s="329">
        <v>0.0</v>
      </c>
    </row>
    <row r="156" ht="15.75" customHeight="1">
      <c r="A156" s="318" t="s">
        <v>164</v>
      </c>
      <c r="B156" s="318" t="s">
        <v>2781</v>
      </c>
      <c r="C156" s="331" t="s">
        <v>2782</v>
      </c>
      <c r="D156" s="27" t="s">
        <v>18</v>
      </c>
      <c r="E156" s="27" t="s">
        <v>62</v>
      </c>
      <c r="F156" s="367" t="s">
        <v>74</v>
      </c>
      <c r="G156" s="81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61" t="s">
        <v>214</v>
      </c>
      <c r="I156" s="82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214</v>
      </c>
      <c r="S156" s="320">
        <v>44665.0</v>
      </c>
      <c r="T156" s="165"/>
      <c r="U156" s="165"/>
      <c r="V156" s="165"/>
      <c r="W156" s="22" t="s">
        <v>215</v>
      </c>
      <c r="X156" s="324" t="s">
        <v>2783</v>
      </c>
      <c r="Y156" s="41" t="s">
        <v>269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220</v>
      </c>
      <c r="AD156" s="41"/>
      <c r="AE156" s="325" t="s">
        <v>2487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  <c r="CF156" s="329">
        <v>6454.34</v>
      </c>
    </row>
    <row r="157" ht="15.75" customHeight="1">
      <c r="A157" s="318" t="s">
        <v>164</v>
      </c>
      <c r="B157" s="318" t="s">
        <v>2784</v>
      </c>
      <c r="C157" s="331" t="s">
        <v>2785</v>
      </c>
      <c r="D157" s="27" t="s">
        <v>2358</v>
      </c>
      <c r="E157" s="27" t="s">
        <v>29</v>
      </c>
      <c r="F157" s="27" t="s">
        <v>2359</v>
      </c>
      <c r="G157" s="81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61" t="s">
        <v>239</v>
      </c>
      <c r="I157" s="87" t="s">
        <v>272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214</v>
      </c>
      <c r="S157" s="320">
        <v>43703.0</v>
      </c>
      <c r="T157" s="165" t="s">
        <v>2398</v>
      </c>
      <c r="U157" s="165"/>
      <c r="V157" s="323" t="s">
        <v>2786</v>
      </c>
      <c r="W157" s="22" t="s">
        <v>215</v>
      </c>
      <c r="X157" s="324" t="s">
        <v>2787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220</v>
      </c>
      <c r="AD157" s="41"/>
      <c r="AE157" s="325" t="s">
        <v>2649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  <c r="CF157" s="329">
        <v>0.0</v>
      </c>
    </row>
    <row r="158" ht="15.75" customHeight="1">
      <c r="A158" s="318" t="s">
        <v>164</v>
      </c>
      <c r="B158" s="318" t="s">
        <v>2784</v>
      </c>
      <c r="C158" s="331" t="s">
        <v>2788</v>
      </c>
      <c r="D158" s="27" t="s">
        <v>2358</v>
      </c>
      <c r="E158" s="27" t="s">
        <v>29</v>
      </c>
      <c r="F158" s="27" t="s">
        <v>2359</v>
      </c>
      <c r="G158" s="81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61" t="s">
        <v>239</v>
      </c>
      <c r="I158" s="87" t="s">
        <v>272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2360</v>
      </c>
      <c r="P158" s="322">
        <v>0.0</v>
      </c>
      <c r="Q158" s="27" t="str">
        <f>IFERROR(VLOOKUP(F158,'Cadastro de assessores'!A:B,2,FALSE),"Não Cadastrado")</f>
        <v>17573</v>
      </c>
      <c r="R158" s="27" t="s">
        <v>214</v>
      </c>
      <c r="S158" s="320">
        <v>43704.0</v>
      </c>
      <c r="T158" s="32"/>
      <c r="U158" s="32"/>
      <c r="V158" s="165" t="s">
        <v>2789</v>
      </c>
      <c r="W158" s="22" t="s">
        <v>215</v>
      </c>
      <c r="X158" s="324" t="s">
        <v>2787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220</v>
      </c>
      <c r="AD158" s="41"/>
      <c r="AE158" s="325" t="s">
        <v>2649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  <c r="CF158" s="329">
        <v>0.0</v>
      </c>
    </row>
    <row r="159" ht="15.75" customHeight="1">
      <c r="A159" s="318" t="s">
        <v>164</v>
      </c>
      <c r="B159" s="226" t="s">
        <v>2790</v>
      </c>
      <c r="C159" s="331" t="s">
        <v>2791</v>
      </c>
      <c r="D159" s="27" t="s">
        <v>2358</v>
      </c>
      <c r="E159" s="27" t="s">
        <v>29</v>
      </c>
      <c r="F159" s="41" t="s">
        <v>2359</v>
      </c>
      <c r="G159" s="81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282</v>
      </c>
      <c r="I159" s="82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2372</v>
      </c>
      <c r="S159" s="333">
        <v>43692.0</v>
      </c>
      <c r="T159" s="165"/>
      <c r="U159" s="165"/>
      <c r="V159" s="32"/>
      <c r="W159" s="22" t="s">
        <v>215</v>
      </c>
      <c r="X159" s="13" t="s">
        <v>2792</v>
      </c>
      <c r="Y159" s="41" t="s">
        <v>29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2432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2375</v>
      </c>
      <c r="BK159" s="326">
        <v>0.0</v>
      </c>
      <c r="BL159" s="326" t="s">
        <v>2375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  <c r="CF159" s="329">
        <v>0.0</v>
      </c>
    </row>
    <row r="160" ht="15.75" customHeight="1">
      <c r="A160" s="318" t="s">
        <v>164</v>
      </c>
      <c r="B160" s="226" t="s">
        <v>2793</v>
      </c>
      <c r="C160" s="331" t="s">
        <v>2794</v>
      </c>
      <c r="D160" s="27" t="s">
        <v>2358</v>
      </c>
      <c r="E160" s="27" t="s">
        <v>29</v>
      </c>
      <c r="F160" s="27" t="s">
        <v>2359</v>
      </c>
      <c r="G160" s="81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61" t="s">
        <v>239</v>
      </c>
      <c r="I160" s="87" t="s">
        <v>272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2360</v>
      </c>
      <c r="P160" s="322">
        <v>0.0</v>
      </c>
      <c r="Q160" s="27" t="str">
        <f>IFERROR(VLOOKUP(F160,'Cadastro de assessores'!A:B,2,FALSE),"Não Cadastrado")</f>
        <v>17573</v>
      </c>
      <c r="R160" s="27" t="s">
        <v>214</v>
      </c>
      <c r="S160" s="320">
        <v>43875.0</v>
      </c>
      <c r="T160" s="165"/>
      <c r="U160" s="165"/>
      <c r="V160" s="165" t="s">
        <v>2795</v>
      </c>
      <c r="W160" s="22" t="s">
        <v>215</v>
      </c>
      <c r="X160" s="13" t="s">
        <v>2796</v>
      </c>
      <c r="Y160" s="41" t="s">
        <v>29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220</v>
      </c>
      <c r="AD160" s="41"/>
      <c r="AE160" s="325" t="s">
        <v>2411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  <c r="CF160" s="329">
        <v>0.0</v>
      </c>
    </row>
    <row r="161" ht="15.75" customHeight="1">
      <c r="A161" s="318" t="s">
        <v>164</v>
      </c>
      <c r="B161" s="226" t="s">
        <v>2797</v>
      </c>
      <c r="C161" s="331" t="s">
        <v>2798</v>
      </c>
      <c r="D161" s="27" t="s">
        <v>2358</v>
      </c>
      <c r="E161" s="27" t="s">
        <v>29</v>
      </c>
      <c r="F161" s="41" t="s">
        <v>2371</v>
      </c>
      <c r="G161" s="81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282</v>
      </c>
      <c r="I161" s="82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2372</v>
      </c>
      <c r="S161" s="337">
        <v>43752.0</v>
      </c>
      <c r="T161" s="165"/>
      <c r="U161" s="165"/>
      <c r="V161" s="32"/>
      <c r="W161" s="22" t="s">
        <v>215</v>
      </c>
      <c r="X161" s="13" t="s">
        <v>2799</v>
      </c>
      <c r="Y161" s="41" t="s">
        <v>364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2800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2375</v>
      </c>
      <c r="BK161" s="326">
        <v>0.0</v>
      </c>
      <c r="BL161" s="326" t="s">
        <v>2375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  <c r="CF161" s="329">
        <v>0.0</v>
      </c>
    </row>
    <row r="162" ht="15.75" customHeight="1">
      <c r="A162" s="318" t="s">
        <v>164</v>
      </c>
      <c r="B162" s="341" t="s">
        <v>1084</v>
      </c>
      <c r="C162" s="331" t="s">
        <v>2801</v>
      </c>
      <c r="D162" s="27" t="s">
        <v>18</v>
      </c>
      <c r="E162" s="27" t="s">
        <v>62</v>
      </c>
      <c r="F162" s="27" t="s">
        <v>63</v>
      </c>
      <c r="G162" s="81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239</v>
      </c>
      <c r="I162" s="87" t="s">
        <v>272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214</v>
      </c>
      <c r="S162" s="320">
        <v>44253.0</v>
      </c>
      <c r="T162" s="350" t="s">
        <v>2802</v>
      </c>
      <c r="U162" s="165"/>
      <c r="V162" s="342" t="s">
        <v>2803</v>
      </c>
      <c r="W162" s="22" t="s">
        <v>215</v>
      </c>
      <c r="X162" s="324" t="s">
        <v>1087</v>
      </c>
      <c r="Y162" s="38" t="s">
        <v>269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220</v>
      </c>
      <c r="AD162" s="41"/>
      <c r="AE162" s="325" t="s">
        <v>2438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  <c r="CF162" s="329">
        <v>103.7</v>
      </c>
    </row>
    <row r="163" ht="15.75" customHeight="1">
      <c r="A163" s="318" t="s">
        <v>164</v>
      </c>
      <c r="B163" s="341" t="s">
        <v>1084</v>
      </c>
      <c r="C163" s="26" t="s">
        <v>2804</v>
      </c>
      <c r="D163" s="27" t="s">
        <v>18</v>
      </c>
      <c r="E163" s="27" t="s">
        <v>62</v>
      </c>
      <c r="F163" s="28" t="s">
        <v>63</v>
      </c>
      <c r="G163" s="81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61" t="s">
        <v>239</v>
      </c>
      <c r="I163" s="87" t="s">
        <v>272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239</v>
      </c>
      <c r="S163" s="320">
        <v>44396.0</v>
      </c>
      <c r="T163" s="46"/>
      <c r="U163" s="46"/>
      <c r="V163" s="46"/>
      <c r="W163" s="22" t="s">
        <v>215</v>
      </c>
      <c r="X163" s="324" t="s">
        <v>1087</v>
      </c>
      <c r="Y163" s="38" t="s">
        <v>269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220</v>
      </c>
      <c r="AD163" s="41"/>
      <c r="AE163" s="325" t="s">
        <v>2438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  <c r="CF163" s="329">
        <v>0.0</v>
      </c>
    </row>
    <row r="164" ht="15.75" customHeight="1">
      <c r="A164" s="318" t="s">
        <v>164</v>
      </c>
      <c r="B164" s="226" t="s">
        <v>1090</v>
      </c>
      <c r="C164" s="30" t="s">
        <v>2805</v>
      </c>
      <c r="D164" s="27" t="s">
        <v>18</v>
      </c>
      <c r="E164" s="27" t="s">
        <v>62</v>
      </c>
      <c r="F164" s="27" t="s">
        <v>2443</v>
      </c>
      <c r="G164" s="81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61" t="s">
        <v>239</v>
      </c>
      <c r="I164" s="87" t="s">
        <v>272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2360</v>
      </c>
      <c r="P164" s="322">
        <v>0.0</v>
      </c>
      <c r="Q164" s="27" t="str">
        <f>IFERROR(VLOOKUP(F164,'Cadastro de assessores'!A:B,2,FALSE),"Não Cadastrado")</f>
        <v>22066</v>
      </c>
      <c r="R164" s="27" t="s">
        <v>214</v>
      </c>
      <c r="S164" s="320">
        <v>44671.0</v>
      </c>
      <c r="T164" s="165"/>
      <c r="U164" s="165"/>
      <c r="V164" s="165"/>
      <c r="W164" s="22" t="s">
        <v>215</v>
      </c>
      <c r="X164" s="13" t="s">
        <v>1092</v>
      </c>
      <c r="Y164" s="38" t="s">
        <v>269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220</v>
      </c>
      <c r="AD164" s="41"/>
      <c r="AE164" s="325" t="s">
        <v>2418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  <c r="CF164" s="329">
        <v>0.0</v>
      </c>
    </row>
    <row r="165" ht="15.75" customHeight="1">
      <c r="A165" s="318" t="s">
        <v>164</v>
      </c>
      <c r="B165" s="226" t="s">
        <v>2806</v>
      </c>
      <c r="C165" s="207" t="s">
        <v>2807</v>
      </c>
      <c r="D165" s="27" t="s">
        <v>18</v>
      </c>
      <c r="E165" s="27" t="s">
        <v>62</v>
      </c>
      <c r="F165" s="367" t="s">
        <v>63</v>
      </c>
      <c r="G165" s="81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239</v>
      </c>
      <c r="I165" s="87" t="s">
        <v>272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2360</v>
      </c>
      <c r="P165" s="322">
        <v>0.0</v>
      </c>
      <c r="Q165" s="27" t="str">
        <f>IFERROR(VLOOKUP(F165,'Cadastro de assessores'!A:B,2,FALSE),"Não Cadastrado")</f>
        <v>250</v>
      </c>
      <c r="R165" s="27" t="s">
        <v>214</v>
      </c>
      <c r="S165" s="320">
        <v>44291.0</v>
      </c>
      <c r="T165" s="99"/>
      <c r="U165" s="165"/>
      <c r="V165" s="165" t="s">
        <v>2808</v>
      </c>
      <c r="W165" s="22" t="s">
        <v>215</v>
      </c>
      <c r="X165" s="13" t="s">
        <v>1095</v>
      </c>
      <c r="Y165" s="38" t="s">
        <v>269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220</v>
      </c>
      <c r="AD165" s="41"/>
      <c r="AE165" s="325" t="s">
        <v>2418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  <c r="CF165" s="329">
        <v>3.58</v>
      </c>
    </row>
    <row r="166" ht="15.75" customHeight="1">
      <c r="A166" s="318" t="s">
        <v>164</v>
      </c>
      <c r="B166" s="226" t="s">
        <v>2809</v>
      </c>
      <c r="C166" s="331" t="s">
        <v>2810</v>
      </c>
      <c r="D166" s="27" t="s">
        <v>18</v>
      </c>
      <c r="E166" s="27" t="s">
        <v>62</v>
      </c>
      <c r="F166" s="27" t="s">
        <v>74</v>
      </c>
      <c r="G166" s="81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61" t="s">
        <v>239</v>
      </c>
      <c r="I166" s="87" t="s">
        <v>272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214</v>
      </c>
      <c r="S166" s="320">
        <v>44228.0</v>
      </c>
      <c r="T166" s="99"/>
      <c r="U166" s="165"/>
      <c r="V166" s="350" t="s">
        <v>2811</v>
      </c>
      <c r="W166" s="22" t="s">
        <v>215</v>
      </c>
      <c r="X166" s="13" t="s">
        <v>1115</v>
      </c>
      <c r="Y166" s="41" t="s">
        <v>29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2484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  <c r="CF166" s="329">
        <v>0.0</v>
      </c>
    </row>
    <row r="167" ht="15.75" customHeight="1">
      <c r="A167" s="318" t="s">
        <v>164</v>
      </c>
      <c r="B167" s="318" t="s">
        <v>2812</v>
      </c>
      <c r="C167" s="319" t="s">
        <v>2813</v>
      </c>
      <c r="D167" s="27" t="s">
        <v>2468</v>
      </c>
      <c r="E167" s="27" t="s">
        <v>29</v>
      </c>
      <c r="F167" s="27" t="s">
        <v>2468</v>
      </c>
      <c r="G167" s="81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282</v>
      </c>
      <c r="I167" s="82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214</v>
      </c>
      <c r="S167" s="320">
        <v>43375.0</v>
      </c>
      <c r="T167" s="165"/>
      <c r="U167" s="165"/>
      <c r="V167" s="165"/>
      <c r="W167" s="22" t="s">
        <v>215</v>
      </c>
      <c r="X167" s="324" t="s">
        <v>2814</v>
      </c>
      <c r="Y167" s="41" t="s">
        <v>29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220</v>
      </c>
      <c r="AD167" s="41"/>
      <c r="AE167" s="325" t="s">
        <v>2484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  <c r="CF167" s="329">
        <v>0.0</v>
      </c>
    </row>
    <row r="168" ht="15.75" customHeight="1">
      <c r="A168" s="318" t="s">
        <v>164</v>
      </c>
      <c r="B168" s="80" t="s">
        <v>1116</v>
      </c>
      <c r="C168" s="30" t="s">
        <v>2815</v>
      </c>
      <c r="D168" s="27" t="s">
        <v>18</v>
      </c>
      <c r="E168" s="27" t="s">
        <v>62</v>
      </c>
      <c r="F168" s="27" t="s">
        <v>63</v>
      </c>
      <c r="G168" s="81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61" t="s">
        <v>239</v>
      </c>
      <c r="I168" s="87" t="s">
        <v>272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214</v>
      </c>
      <c r="S168" s="320">
        <v>44319.0</v>
      </c>
      <c r="T168" s="99"/>
      <c r="U168" s="46"/>
      <c r="V168" s="96" t="s">
        <v>2816</v>
      </c>
      <c r="W168" s="22" t="s">
        <v>215</v>
      </c>
      <c r="X168" s="5" t="s">
        <v>1118</v>
      </c>
      <c r="Y168" s="38" t="s">
        <v>269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220</v>
      </c>
      <c r="AD168" s="41"/>
      <c r="AE168" s="325" t="s">
        <v>2418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  <c r="CF168" s="329">
        <v>0.0</v>
      </c>
    </row>
    <row r="169" ht="15.75" customHeight="1">
      <c r="A169" s="318" t="s">
        <v>164</v>
      </c>
      <c r="B169" s="80" t="s">
        <v>1124</v>
      </c>
      <c r="C169" s="30" t="s">
        <v>2817</v>
      </c>
      <c r="D169" s="27" t="s">
        <v>18</v>
      </c>
      <c r="E169" s="27" t="s">
        <v>62</v>
      </c>
      <c r="F169" s="27" t="s">
        <v>63</v>
      </c>
      <c r="G169" s="81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61" t="s">
        <v>239</v>
      </c>
      <c r="I169" s="87" t="s">
        <v>272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214</v>
      </c>
      <c r="S169" s="320">
        <v>44319.0</v>
      </c>
      <c r="T169" s="96" t="s">
        <v>2818</v>
      </c>
      <c r="U169" s="46"/>
      <c r="V169" s="323" t="s">
        <v>2819</v>
      </c>
      <c r="W169" s="22" t="s">
        <v>215</v>
      </c>
      <c r="X169" s="5" t="s">
        <v>1126</v>
      </c>
      <c r="Y169" s="38" t="s">
        <v>269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220</v>
      </c>
      <c r="AD169" s="41"/>
      <c r="AE169" s="325" t="s">
        <v>2418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  <c r="CF169" s="329">
        <v>210.28</v>
      </c>
    </row>
    <row r="170" ht="15.75" customHeight="1">
      <c r="A170" s="318" t="s">
        <v>164</v>
      </c>
      <c r="B170" s="230" t="s">
        <v>2820</v>
      </c>
      <c r="C170" s="331" t="s">
        <v>2821</v>
      </c>
      <c r="D170" s="27" t="s">
        <v>2358</v>
      </c>
      <c r="E170" s="27" t="s">
        <v>29</v>
      </c>
      <c r="F170" s="41" t="s">
        <v>2371</v>
      </c>
      <c r="G170" s="81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282</v>
      </c>
      <c r="I170" s="82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2372</v>
      </c>
      <c r="S170" s="337">
        <v>43822.0</v>
      </c>
      <c r="T170" s="165"/>
      <c r="U170" s="165"/>
      <c r="V170" s="165"/>
      <c r="W170" s="22" t="s">
        <v>215</v>
      </c>
      <c r="X170" s="13" t="s">
        <v>2822</v>
      </c>
      <c r="Y170" s="41" t="s">
        <v>29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2411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2375</v>
      </c>
      <c r="BK170" s="326">
        <v>0.0</v>
      </c>
      <c r="BL170" s="326" t="s">
        <v>2375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  <c r="CF170" s="329">
        <v>0.0</v>
      </c>
    </row>
    <row r="171" ht="15.75" customHeight="1">
      <c r="A171" s="318" t="s">
        <v>164</v>
      </c>
      <c r="B171" s="97" t="s">
        <v>2823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1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239</v>
      </c>
      <c r="I171" s="87" t="s">
        <v>272</v>
      </c>
      <c r="J171" s="27" t="str">
        <f t="shared" si="33"/>
        <v>Não</v>
      </c>
      <c r="K171" s="135">
        <v>44489.0</v>
      </c>
      <c r="L171" s="22"/>
      <c r="M171" s="41" t="s">
        <v>85</v>
      </c>
      <c r="N171" s="321">
        <v>0.012</v>
      </c>
      <c r="O171" s="27" t="s">
        <v>2360</v>
      </c>
      <c r="P171" s="322">
        <v>0.0</v>
      </c>
      <c r="Q171" s="27" t="str">
        <f>IFERROR(VLOOKUP(F171,'Cadastro de assessores'!A:B,2,FALSE),"Não Cadastrado")</f>
        <v>28411</v>
      </c>
      <c r="R171" s="27" t="s">
        <v>214</v>
      </c>
      <c r="S171" s="135">
        <v>44483.0</v>
      </c>
      <c r="T171" s="46"/>
      <c r="U171" s="46"/>
      <c r="V171" s="46"/>
      <c r="W171" s="22" t="s">
        <v>215</v>
      </c>
      <c r="X171" s="5" t="s">
        <v>2824</v>
      </c>
      <c r="Y171" s="38" t="s">
        <v>269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220</v>
      </c>
      <c r="AD171" s="41"/>
      <c r="AE171" s="325" t="s">
        <v>2368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  <c r="CF171" s="329">
        <v>0.0</v>
      </c>
    </row>
    <row r="172" ht="15.75" customHeight="1">
      <c r="A172" s="318" t="s">
        <v>164</v>
      </c>
      <c r="B172" s="230" t="s">
        <v>2825</v>
      </c>
      <c r="C172" s="331" t="s">
        <v>2826</v>
      </c>
      <c r="D172" s="27" t="s">
        <v>2358</v>
      </c>
      <c r="E172" s="27" t="s">
        <v>29</v>
      </c>
      <c r="F172" s="41" t="s">
        <v>2359</v>
      </c>
      <c r="G172" s="81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282</v>
      </c>
      <c r="I172" s="82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2372</v>
      </c>
      <c r="S172" s="333">
        <v>43620.0</v>
      </c>
      <c r="T172" s="165"/>
      <c r="U172" s="165"/>
      <c r="V172" s="165"/>
      <c r="W172" s="22" t="s">
        <v>215</v>
      </c>
      <c r="X172" s="13" t="s">
        <v>2827</v>
      </c>
      <c r="Y172" s="41" t="s">
        <v>29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2484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2375</v>
      </c>
      <c r="BK172" s="326">
        <v>0.0</v>
      </c>
      <c r="BL172" s="326" t="s">
        <v>2375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  <c r="CF172" s="329">
        <v>0.0</v>
      </c>
    </row>
    <row r="173" ht="15.75" customHeight="1">
      <c r="A173" s="318" t="s">
        <v>164</v>
      </c>
      <c r="B173" s="80" t="s">
        <v>2828</v>
      </c>
      <c r="C173" s="364" t="s">
        <v>2829</v>
      </c>
      <c r="D173" s="27" t="s">
        <v>18</v>
      </c>
      <c r="E173" s="27" t="s">
        <v>62</v>
      </c>
      <c r="F173" s="41" t="s">
        <v>63</v>
      </c>
      <c r="G173" s="81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282</v>
      </c>
      <c r="I173" s="82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2372</v>
      </c>
      <c r="S173" s="333">
        <v>44313.0</v>
      </c>
      <c r="T173" s="46"/>
      <c r="U173" s="46"/>
      <c r="V173" s="46"/>
      <c r="W173" s="22" t="s">
        <v>215</v>
      </c>
      <c r="X173" s="5" t="s">
        <v>2830</v>
      </c>
      <c r="Y173" s="38" t="s">
        <v>269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220</v>
      </c>
      <c r="AD173" s="41"/>
      <c r="AE173" s="325" t="s">
        <v>2418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2375</v>
      </c>
      <c r="BK173" s="326">
        <v>0.0</v>
      </c>
      <c r="BL173" s="326" t="s">
        <v>2375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  <c r="CF173" s="329">
        <v>0.0</v>
      </c>
    </row>
    <row r="174" ht="15.75" customHeight="1">
      <c r="A174" s="318" t="s">
        <v>164</v>
      </c>
      <c r="B174" s="230" t="s">
        <v>2831</v>
      </c>
      <c r="C174" s="331" t="s">
        <v>2832</v>
      </c>
      <c r="D174" s="27" t="s">
        <v>18</v>
      </c>
      <c r="E174" s="27" t="s">
        <v>29</v>
      </c>
      <c r="F174" s="41" t="s">
        <v>2612</v>
      </c>
      <c r="G174" s="81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282</v>
      </c>
      <c r="I174" s="82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2372</v>
      </c>
      <c r="S174" s="333">
        <v>43510.0</v>
      </c>
      <c r="T174" s="105"/>
      <c r="U174" s="105"/>
      <c r="V174" s="165" t="s">
        <v>2833</v>
      </c>
      <c r="W174" s="22" t="s">
        <v>296</v>
      </c>
      <c r="X174" s="13" t="s">
        <v>2834</v>
      </c>
      <c r="Y174" s="41" t="s">
        <v>29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2400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2375</v>
      </c>
      <c r="BK174" s="326">
        <v>0.0</v>
      </c>
      <c r="BL174" s="326" t="s">
        <v>2375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  <c r="CF174" s="329">
        <v>0.0</v>
      </c>
    </row>
    <row r="175" ht="15.75" customHeight="1">
      <c r="A175" s="318" t="s">
        <v>164</v>
      </c>
      <c r="B175" s="230" t="s">
        <v>2835</v>
      </c>
      <c r="C175" s="331" t="s">
        <v>2836</v>
      </c>
      <c r="D175" s="27" t="s">
        <v>2468</v>
      </c>
      <c r="E175" s="27" t="s">
        <v>29</v>
      </c>
      <c r="F175" s="41" t="s">
        <v>2468</v>
      </c>
      <c r="G175" s="81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282</v>
      </c>
      <c r="I175" s="82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2372</v>
      </c>
      <c r="S175" s="333">
        <v>44021.0</v>
      </c>
      <c r="T175" s="165"/>
      <c r="U175" s="165"/>
      <c r="V175" s="32"/>
      <c r="W175" s="22" t="s">
        <v>215</v>
      </c>
      <c r="X175" s="13" t="s">
        <v>2837</v>
      </c>
      <c r="Y175" s="41" t="s">
        <v>29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2400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2375</v>
      </c>
      <c r="BK175" s="326">
        <v>0.0</v>
      </c>
      <c r="BL175" s="326" t="s">
        <v>2375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  <c r="CF175" s="329">
        <v>0.0</v>
      </c>
    </row>
    <row r="176" ht="15.75" customHeight="1">
      <c r="A176" s="318" t="s">
        <v>164</v>
      </c>
      <c r="B176" s="230" t="s">
        <v>2835</v>
      </c>
      <c r="C176" s="331" t="s">
        <v>2838</v>
      </c>
      <c r="D176" s="27" t="s">
        <v>2468</v>
      </c>
      <c r="E176" s="27" t="s">
        <v>29</v>
      </c>
      <c r="F176" s="41" t="s">
        <v>2468</v>
      </c>
      <c r="G176" s="81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282</v>
      </c>
      <c r="I176" s="82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2372</v>
      </c>
      <c r="S176" s="333">
        <v>44029.0</v>
      </c>
      <c r="T176" s="323"/>
      <c r="U176" s="323"/>
      <c r="V176" s="165"/>
      <c r="W176" s="22" t="s">
        <v>215</v>
      </c>
      <c r="X176" s="13" t="s">
        <v>2837</v>
      </c>
      <c r="Y176" s="41" t="s">
        <v>29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2400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2375</v>
      </c>
      <c r="BK176" s="326">
        <v>0.0</v>
      </c>
      <c r="BL176" s="326" t="s">
        <v>2375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  <c r="CF176" s="329">
        <v>0.0</v>
      </c>
    </row>
    <row r="177" ht="15.75" customHeight="1">
      <c r="A177" s="318" t="s">
        <v>164</v>
      </c>
      <c r="B177" s="226" t="s">
        <v>2839</v>
      </c>
      <c r="C177" s="207" t="s">
        <v>2840</v>
      </c>
      <c r="D177" s="27" t="s">
        <v>18</v>
      </c>
      <c r="E177" s="27" t="s">
        <v>62</v>
      </c>
      <c r="F177" s="27" t="s">
        <v>74</v>
      </c>
      <c r="G177" s="81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61" t="s">
        <v>239</v>
      </c>
      <c r="I177" s="87" t="s">
        <v>272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214</v>
      </c>
      <c r="S177" s="320">
        <v>44291.0</v>
      </c>
      <c r="T177" s="32"/>
      <c r="U177" s="32"/>
      <c r="V177" s="165" t="s">
        <v>2638</v>
      </c>
      <c r="W177" s="22" t="s">
        <v>296</v>
      </c>
      <c r="X177" s="13" t="s">
        <v>2841</v>
      </c>
      <c r="Y177" s="38" t="s">
        <v>269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220</v>
      </c>
      <c r="AD177" s="41"/>
      <c r="AE177" s="325" t="s">
        <v>2842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  <c r="CF177" s="329">
        <v>0.0</v>
      </c>
    </row>
    <row r="178" ht="15.75" customHeight="1">
      <c r="A178" s="318" t="s">
        <v>164</v>
      </c>
      <c r="B178" s="318" t="s">
        <v>2843</v>
      </c>
      <c r="C178" s="319" t="s">
        <v>2844</v>
      </c>
      <c r="D178" s="27" t="s">
        <v>18</v>
      </c>
      <c r="E178" s="27" t="s">
        <v>29</v>
      </c>
      <c r="F178" s="27" t="s">
        <v>92</v>
      </c>
      <c r="G178" s="81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61" t="s">
        <v>214</v>
      </c>
      <c r="I178" s="82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2360</v>
      </c>
      <c r="P178" s="322">
        <v>0.0</v>
      </c>
      <c r="Q178" s="27">
        <f>IFERROR(VLOOKUP(F178,'Cadastro de assessores'!A:B,2,FALSE),"Não Cadastrado")</f>
        <v>12359</v>
      </c>
      <c r="R178" s="27" t="s">
        <v>214</v>
      </c>
      <c r="S178" s="320">
        <v>43577.0</v>
      </c>
      <c r="T178" s="165"/>
      <c r="U178" s="243" t="s">
        <v>2387</v>
      </c>
      <c r="V178" s="165"/>
      <c r="W178" s="22" t="s">
        <v>215</v>
      </c>
      <c r="X178" s="324" t="s">
        <v>2845</v>
      </c>
      <c r="Y178" s="41" t="s">
        <v>29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220</v>
      </c>
      <c r="AD178" s="41"/>
      <c r="AE178" s="325" t="s">
        <v>2423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  <c r="CF178" s="329">
        <v>235020.56</v>
      </c>
    </row>
    <row r="179" ht="15.75" customHeight="1">
      <c r="A179" s="318" t="s">
        <v>164</v>
      </c>
      <c r="B179" s="318" t="s">
        <v>2843</v>
      </c>
      <c r="C179" s="319" t="s">
        <v>2846</v>
      </c>
      <c r="D179" s="27" t="s">
        <v>18</v>
      </c>
      <c r="E179" s="27" t="s">
        <v>29</v>
      </c>
      <c r="F179" s="27" t="s">
        <v>92</v>
      </c>
      <c r="G179" s="81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61" t="s">
        <v>214</v>
      </c>
      <c r="I179" s="82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214</v>
      </c>
      <c r="S179" s="320">
        <v>43577.0</v>
      </c>
      <c r="T179" s="165"/>
      <c r="U179" s="243" t="s">
        <v>2387</v>
      </c>
      <c r="V179" s="165"/>
      <c r="W179" s="22" t="s">
        <v>215</v>
      </c>
      <c r="X179" s="324" t="s">
        <v>2845</v>
      </c>
      <c r="Y179" s="41" t="s">
        <v>29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220</v>
      </c>
      <c r="AD179" s="41"/>
      <c r="AE179" s="325" t="s">
        <v>2423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  <c r="CF179" s="329">
        <v>96390.44</v>
      </c>
    </row>
    <row r="180" ht="15.75" customHeight="1">
      <c r="A180" s="318" t="s">
        <v>164</v>
      </c>
      <c r="B180" s="80" t="s">
        <v>2847</v>
      </c>
      <c r="C180" s="364" t="s">
        <v>2848</v>
      </c>
      <c r="D180" s="27" t="s">
        <v>18</v>
      </c>
      <c r="E180" s="27" t="s">
        <v>62</v>
      </c>
      <c r="F180" s="41" t="s">
        <v>63</v>
      </c>
      <c r="G180" s="81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282</v>
      </c>
      <c r="I180" s="82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2372</v>
      </c>
      <c r="S180" s="333">
        <v>44319.0</v>
      </c>
      <c r="T180" s="165"/>
      <c r="U180" s="165"/>
      <c r="V180" s="165"/>
      <c r="W180" s="22" t="s">
        <v>215</v>
      </c>
      <c r="X180" s="5" t="s">
        <v>2849</v>
      </c>
      <c r="Y180" s="38" t="s">
        <v>269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2418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2375</v>
      </c>
      <c r="BK180" s="326">
        <v>0.0</v>
      </c>
      <c r="BL180" s="326" t="s">
        <v>2375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  <c r="CF180" s="329">
        <v>0.0</v>
      </c>
    </row>
    <row r="181" ht="15.75" customHeight="1">
      <c r="A181" s="318" t="s">
        <v>164</v>
      </c>
      <c r="B181" s="226" t="s">
        <v>1173</v>
      </c>
      <c r="C181" s="207" t="s">
        <v>2850</v>
      </c>
      <c r="D181" s="27" t="s">
        <v>18</v>
      </c>
      <c r="E181" s="27" t="s">
        <v>62</v>
      </c>
      <c r="F181" s="27" t="s">
        <v>63</v>
      </c>
      <c r="G181" s="81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61" t="s">
        <v>239</v>
      </c>
      <c r="I181" s="87" t="s">
        <v>272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2360</v>
      </c>
      <c r="P181" s="322">
        <v>0.0</v>
      </c>
      <c r="Q181" s="27" t="str">
        <f>IFERROR(VLOOKUP(F181,'Cadastro de assessores'!A:B,2,FALSE),"Não Cadastrado")</f>
        <v>250</v>
      </c>
      <c r="R181" s="27" t="s">
        <v>214</v>
      </c>
      <c r="S181" s="320">
        <v>44280.0</v>
      </c>
      <c r="T181" s="99"/>
      <c r="U181" s="165"/>
      <c r="V181" s="350" t="s">
        <v>2851</v>
      </c>
      <c r="W181" s="22" t="s">
        <v>215</v>
      </c>
      <c r="X181" s="13" t="s">
        <v>1175</v>
      </c>
      <c r="Y181" s="38" t="s">
        <v>269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220</v>
      </c>
      <c r="AD181" s="41"/>
      <c r="AE181" s="325" t="s">
        <v>2418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  <c r="CF181" s="329">
        <v>0.0</v>
      </c>
    </row>
    <row r="182" ht="15.75" customHeight="1">
      <c r="A182" s="318" t="s">
        <v>164</v>
      </c>
      <c r="B182" s="97" t="s">
        <v>1173</v>
      </c>
      <c r="C182" s="30" t="s">
        <v>2852</v>
      </c>
      <c r="D182" s="27" t="s">
        <v>18</v>
      </c>
      <c r="E182" s="27" t="s">
        <v>62</v>
      </c>
      <c r="F182" s="27" t="s">
        <v>63</v>
      </c>
      <c r="G182" s="81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61" t="s">
        <v>239</v>
      </c>
      <c r="I182" s="87" t="s">
        <v>272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2360</v>
      </c>
      <c r="P182" s="322">
        <v>0.0</v>
      </c>
      <c r="Q182" s="27" t="str">
        <f>IFERROR(VLOOKUP(F182,'Cadastro de assessores'!A:B,2,FALSE),"Não Cadastrado")</f>
        <v>250</v>
      </c>
      <c r="R182" s="27" t="s">
        <v>214</v>
      </c>
      <c r="S182" s="333">
        <v>44610.0</v>
      </c>
      <c r="T182" s="165" t="s">
        <v>2853</v>
      </c>
      <c r="U182" s="165"/>
      <c r="V182" s="165"/>
      <c r="W182" s="22" t="s">
        <v>215</v>
      </c>
      <c r="X182" s="5" t="s">
        <v>1175</v>
      </c>
      <c r="Y182" s="38" t="s">
        <v>269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220</v>
      </c>
      <c r="AD182" s="41"/>
      <c r="AE182" s="325" t="s">
        <v>2418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  <c r="CF182" s="329">
        <v>0.0</v>
      </c>
    </row>
    <row r="183" ht="15.75" customHeight="1">
      <c r="A183" s="318" t="s">
        <v>164</v>
      </c>
      <c r="B183" s="226" t="s">
        <v>2854</v>
      </c>
      <c r="C183" s="353" t="s">
        <v>2855</v>
      </c>
      <c r="D183" s="27" t="s">
        <v>18</v>
      </c>
      <c r="E183" s="27" t="s">
        <v>62</v>
      </c>
      <c r="F183" s="41" t="s">
        <v>74</v>
      </c>
      <c r="G183" s="81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282</v>
      </c>
      <c r="I183" s="82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2372</v>
      </c>
      <c r="S183" s="333">
        <v>44280.0</v>
      </c>
      <c r="T183" s="165"/>
      <c r="U183" s="165"/>
      <c r="V183" s="165"/>
      <c r="W183" s="22" t="s">
        <v>215</v>
      </c>
      <c r="X183" s="13" t="s">
        <v>2856</v>
      </c>
      <c r="Y183" s="13" t="s">
        <v>298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2405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2375</v>
      </c>
      <c r="BK183" s="326">
        <v>0.0</v>
      </c>
      <c r="BL183" s="326" t="s">
        <v>2375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  <c r="CF183" s="329">
        <v>0.0</v>
      </c>
    </row>
    <row r="184" ht="15.75" customHeight="1">
      <c r="A184" s="318" t="s">
        <v>164</v>
      </c>
      <c r="B184" s="80" t="s">
        <v>1187</v>
      </c>
      <c r="C184" s="30" t="s">
        <v>2857</v>
      </c>
      <c r="D184" s="27" t="s">
        <v>18</v>
      </c>
      <c r="E184" s="27" t="s">
        <v>62</v>
      </c>
      <c r="F184" s="367" t="s">
        <v>63</v>
      </c>
      <c r="G184" s="81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61" t="s">
        <v>214</v>
      </c>
      <c r="I184" s="82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2360</v>
      </c>
      <c r="P184" s="322">
        <v>0.0</v>
      </c>
      <c r="Q184" s="28" t="str">
        <f>IFERROR(VLOOKUP(F184,'Cadastro de assessores'!A:B,2,FALSE),"Não Cadastrado")</f>
        <v>250</v>
      </c>
      <c r="R184" s="27" t="s">
        <v>214</v>
      </c>
      <c r="S184" s="320">
        <v>44340.0</v>
      </c>
      <c r="T184" s="46"/>
      <c r="U184" s="46"/>
      <c r="V184" s="46"/>
      <c r="W184" s="22" t="s">
        <v>215</v>
      </c>
      <c r="X184" s="5" t="s">
        <v>1189</v>
      </c>
      <c r="Y184" s="38" t="s">
        <v>269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220</v>
      </c>
      <c r="AD184" s="41"/>
      <c r="AE184" s="325" t="s">
        <v>2578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  <c r="CF184" s="329">
        <v>137904.74</v>
      </c>
    </row>
    <row r="185" ht="15.75" customHeight="1">
      <c r="A185" s="318" t="s">
        <v>164</v>
      </c>
      <c r="B185" s="230" t="s">
        <v>2858</v>
      </c>
      <c r="C185" s="331" t="s">
        <v>2859</v>
      </c>
      <c r="D185" s="27" t="s">
        <v>2358</v>
      </c>
      <c r="E185" s="27" t="s">
        <v>29</v>
      </c>
      <c r="F185" s="41" t="s">
        <v>2371</v>
      </c>
      <c r="G185" s="81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282</v>
      </c>
      <c r="I185" s="82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2372</v>
      </c>
      <c r="S185" s="333">
        <v>43559.0</v>
      </c>
      <c r="T185" s="323"/>
      <c r="U185" s="323"/>
      <c r="V185" s="165"/>
      <c r="W185" s="22" t="s">
        <v>215</v>
      </c>
      <c r="X185" s="13" t="s">
        <v>2860</v>
      </c>
      <c r="Y185" s="41" t="s">
        <v>29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2746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2375</v>
      </c>
      <c r="BK185" s="326">
        <v>0.0</v>
      </c>
      <c r="BL185" s="326" t="s">
        <v>2375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  <c r="CF185" s="329">
        <v>0.0</v>
      </c>
    </row>
    <row r="186" ht="15.75" customHeight="1">
      <c r="A186" s="318" t="s">
        <v>164</v>
      </c>
      <c r="B186" s="226" t="s">
        <v>2861</v>
      </c>
      <c r="C186" s="207" t="s">
        <v>2862</v>
      </c>
      <c r="D186" s="27" t="s">
        <v>18</v>
      </c>
      <c r="E186" s="27" t="s">
        <v>62</v>
      </c>
      <c r="F186" s="27" t="s">
        <v>2443</v>
      </c>
      <c r="G186" s="81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282</v>
      </c>
      <c r="I186" s="82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2360</v>
      </c>
      <c r="P186" s="322">
        <v>0.0</v>
      </c>
      <c r="Q186" s="27" t="str">
        <f>IFERROR(VLOOKUP(F186,'Cadastro de assessores'!A:B,2,FALSE),"Não Cadastrado")</f>
        <v>22066</v>
      </c>
      <c r="R186" s="27" t="s">
        <v>214</v>
      </c>
      <c r="S186" s="320">
        <v>44266.0</v>
      </c>
      <c r="T186" s="165"/>
      <c r="U186" s="165"/>
      <c r="V186" s="165"/>
      <c r="W186" s="22" t="s">
        <v>215</v>
      </c>
      <c r="X186" s="13" t="s">
        <v>2863</v>
      </c>
      <c r="Y186" s="38" t="s">
        <v>269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220</v>
      </c>
      <c r="AD186" s="41"/>
      <c r="AE186" s="325" t="s">
        <v>2864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  <c r="CF186" s="329">
        <v>0.0</v>
      </c>
    </row>
    <row r="187" ht="15.75" customHeight="1">
      <c r="A187" s="318" t="s">
        <v>164</v>
      </c>
      <c r="B187" s="226" t="s">
        <v>1193</v>
      </c>
      <c r="C187" s="207" t="s">
        <v>2865</v>
      </c>
      <c r="D187" s="27" t="s">
        <v>18</v>
      </c>
      <c r="E187" s="27" t="s">
        <v>62</v>
      </c>
      <c r="F187" s="27" t="s">
        <v>63</v>
      </c>
      <c r="G187" s="81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239</v>
      </c>
      <c r="I187" s="87" t="s">
        <v>272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214</v>
      </c>
      <c r="S187" s="320">
        <v>44276.0</v>
      </c>
      <c r="T187" s="99"/>
      <c r="U187" s="165"/>
      <c r="V187" s="350" t="s">
        <v>2866</v>
      </c>
      <c r="W187" s="22" t="s">
        <v>215</v>
      </c>
      <c r="X187" s="13" t="s">
        <v>1195</v>
      </c>
      <c r="Y187" s="38" t="s">
        <v>269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220</v>
      </c>
      <c r="AD187" s="41"/>
      <c r="AE187" s="325" t="s">
        <v>2418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  <c r="CF187" s="329">
        <v>0.0</v>
      </c>
    </row>
    <row r="188" ht="15.75" customHeight="1">
      <c r="A188" s="318" t="s">
        <v>164</v>
      </c>
      <c r="B188" s="25" t="s">
        <v>2867</v>
      </c>
      <c r="C188" s="30" t="s">
        <v>2868</v>
      </c>
      <c r="D188" s="27" t="s">
        <v>18</v>
      </c>
      <c r="E188" s="27" t="s">
        <v>29</v>
      </c>
      <c r="F188" s="27" t="s">
        <v>2414</v>
      </c>
      <c r="G188" s="81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61" t="s">
        <v>214</v>
      </c>
      <c r="I188" s="82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2360</v>
      </c>
      <c r="P188" s="322">
        <v>0.0</v>
      </c>
      <c r="Q188" s="27"/>
      <c r="R188" s="27"/>
      <c r="S188" s="320"/>
      <c r="T188" s="350" t="s">
        <v>2869</v>
      </c>
      <c r="U188" s="165"/>
      <c r="V188" s="165"/>
      <c r="W188" s="22" t="s">
        <v>215</v>
      </c>
      <c r="X188" s="11" t="s">
        <v>2870</v>
      </c>
      <c r="Y188" s="5" t="s">
        <v>780</v>
      </c>
      <c r="Z188" s="9" t="str">
        <f t="shared" si="1"/>
        <v>Inativo</v>
      </c>
      <c r="AA188" s="22"/>
      <c r="AB188" s="41" t="str">
        <f t="shared" si="2"/>
        <v/>
      </c>
      <c r="AC188" s="13" t="s">
        <v>220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  <c r="CF188" s="329">
        <v>24872.33</v>
      </c>
    </row>
    <row r="189" ht="15.75" customHeight="1">
      <c r="A189" s="318" t="s">
        <v>164</v>
      </c>
      <c r="B189" s="226" t="s">
        <v>2871</v>
      </c>
      <c r="C189" s="207" t="s">
        <v>2872</v>
      </c>
      <c r="D189" s="27" t="s">
        <v>18</v>
      </c>
      <c r="E189" s="27" t="s">
        <v>62</v>
      </c>
      <c r="F189" s="367" t="s">
        <v>570</v>
      </c>
      <c r="G189" s="81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61" t="s">
        <v>214</v>
      </c>
      <c r="I189" s="82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214</v>
      </c>
      <c r="S189" s="320">
        <v>44263.0</v>
      </c>
      <c r="T189" s="165"/>
      <c r="U189" s="165"/>
      <c r="V189" s="165"/>
      <c r="W189" s="22" t="s">
        <v>215</v>
      </c>
      <c r="X189" s="13" t="s">
        <v>2873</v>
      </c>
      <c r="Y189" s="13" t="s">
        <v>298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220</v>
      </c>
      <c r="AD189" s="41"/>
      <c r="AE189" s="325" t="s">
        <v>2405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  <c r="CF189" s="329">
        <v>189959.78</v>
      </c>
    </row>
    <row r="190" ht="15.75" customHeight="1">
      <c r="A190" s="318" t="s">
        <v>164</v>
      </c>
      <c r="B190" s="80" t="s">
        <v>2874</v>
      </c>
      <c r="C190" s="388" t="s">
        <v>2875</v>
      </c>
      <c r="D190" s="27" t="s">
        <v>18</v>
      </c>
      <c r="E190" s="27" t="s">
        <v>62</v>
      </c>
      <c r="F190" s="28" t="s">
        <v>2443</v>
      </c>
      <c r="G190" s="81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61" t="s">
        <v>239</v>
      </c>
      <c r="I190" s="87" t="s">
        <v>272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2360</v>
      </c>
      <c r="P190" s="322">
        <v>0.0</v>
      </c>
      <c r="Q190" s="28" t="str">
        <f>IFERROR(VLOOKUP(F190,'Cadastro de assessores'!A:B,2,FALSE),"Não Cadastrado")</f>
        <v>22066</v>
      </c>
      <c r="R190" s="27" t="s">
        <v>214</v>
      </c>
      <c r="S190" s="320">
        <v>44344.0</v>
      </c>
      <c r="T190" s="46"/>
      <c r="U190" s="46"/>
      <c r="V190" s="46" t="s">
        <v>2876</v>
      </c>
      <c r="W190" s="22" t="s">
        <v>215</v>
      </c>
      <c r="X190" s="5" t="s">
        <v>2877</v>
      </c>
      <c r="Y190" s="38" t="s">
        <v>269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220</v>
      </c>
      <c r="AD190" s="41"/>
      <c r="AE190" s="325" t="s">
        <v>2438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  <c r="CF190" s="329">
        <v>0.0</v>
      </c>
    </row>
    <row r="191" ht="15.75" customHeight="1">
      <c r="A191" s="318" t="s">
        <v>164</v>
      </c>
      <c r="B191" s="230" t="s">
        <v>2878</v>
      </c>
      <c r="C191" s="331" t="s">
        <v>2879</v>
      </c>
      <c r="D191" s="27" t="s">
        <v>18</v>
      </c>
      <c r="E191" s="27" t="s">
        <v>29</v>
      </c>
      <c r="F191" s="41" t="s">
        <v>2612</v>
      </c>
      <c r="G191" s="81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282</v>
      </c>
      <c r="I191" s="82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2372</v>
      </c>
      <c r="S191" s="333">
        <v>43515.0</v>
      </c>
      <c r="T191" s="165"/>
      <c r="U191" s="165"/>
      <c r="V191" s="165"/>
      <c r="W191" s="22" t="s">
        <v>215</v>
      </c>
      <c r="X191" s="13" t="s">
        <v>2880</v>
      </c>
      <c r="Y191" s="5" t="s">
        <v>29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2375</v>
      </c>
      <c r="BK191" s="326">
        <v>0.0</v>
      </c>
      <c r="BL191" s="326" t="s">
        <v>2375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  <c r="CF191" s="329">
        <v>0.0</v>
      </c>
    </row>
    <row r="192" ht="15.75" customHeight="1">
      <c r="A192" s="318" t="s">
        <v>164</v>
      </c>
      <c r="B192" s="80" t="s">
        <v>2881</v>
      </c>
      <c r="C192" s="207" t="s">
        <v>2882</v>
      </c>
      <c r="D192" s="27" t="s">
        <v>18</v>
      </c>
      <c r="E192" s="27" t="s">
        <v>62</v>
      </c>
      <c r="F192" s="28" t="s">
        <v>74</v>
      </c>
      <c r="G192" s="81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61" t="s">
        <v>239</v>
      </c>
      <c r="I192" s="87" t="s">
        <v>272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214</v>
      </c>
      <c r="S192" s="320">
        <v>44651.0</v>
      </c>
      <c r="T192" s="96" t="s">
        <v>2883</v>
      </c>
      <c r="U192" s="46"/>
      <c r="V192" s="342" t="s">
        <v>2884</v>
      </c>
      <c r="W192" s="22" t="s">
        <v>215</v>
      </c>
      <c r="X192" s="5" t="s">
        <v>1203</v>
      </c>
      <c r="Y192" s="38" t="s">
        <v>269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220</v>
      </c>
      <c r="AD192" s="41"/>
      <c r="AE192" s="325" t="s">
        <v>2418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  <c r="CF192" s="329">
        <v>0.0</v>
      </c>
    </row>
    <row r="193" ht="15.75" customHeight="1">
      <c r="A193" s="318" t="s">
        <v>164</v>
      </c>
      <c r="B193" s="226" t="s">
        <v>2885</v>
      </c>
      <c r="C193" s="207" t="s">
        <v>2886</v>
      </c>
      <c r="D193" s="27" t="s">
        <v>18</v>
      </c>
      <c r="E193" s="27" t="s">
        <v>62</v>
      </c>
      <c r="F193" s="27" t="s">
        <v>74</v>
      </c>
      <c r="G193" s="81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282</v>
      </c>
      <c r="I193" s="82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2887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2888</v>
      </c>
      <c r="W193" s="22" t="s">
        <v>215</v>
      </c>
      <c r="X193" s="13" t="s">
        <v>1203</v>
      </c>
      <c r="Y193" s="5" t="s">
        <v>269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  <c r="CF193" s="329">
        <v>0.0</v>
      </c>
    </row>
    <row r="194" ht="15.75" customHeight="1">
      <c r="A194" s="318" t="s">
        <v>164</v>
      </c>
      <c r="B194" s="226" t="s">
        <v>2889</v>
      </c>
      <c r="C194" s="207" t="s">
        <v>2890</v>
      </c>
      <c r="D194" s="27" t="s">
        <v>18</v>
      </c>
      <c r="E194" s="27" t="s">
        <v>62</v>
      </c>
      <c r="F194" s="27" t="s">
        <v>74</v>
      </c>
      <c r="G194" s="81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61" t="s">
        <v>239</v>
      </c>
      <c r="I194" s="87" t="s">
        <v>272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214</v>
      </c>
      <c r="S194" s="320">
        <v>44260.0</v>
      </c>
      <c r="T194" s="350" t="s">
        <v>2755</v>
      </c>
      <c r="U194" s="165"/>
      <c r="V194" s="350" t="s">
        <v>2557</v>
      </c>
      <c r="W194" s="22" t="s">
        <v>215</v>
      </c>
      <c r="X194" s="13" t="s">
        <v>1206</v>
      </c>
      <c r="Y194" s="38" t="s">
        <v>269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220</v>
      </c>
      <c r="AD194" s="41"/>
      <c r="AE194" s="325" t="s">
        <v>2418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  <c r="CF194" s="329">
        <v>51.39</v>
      </c>
    </row>
    <row r="195" ht="15.75" customHeight="1">
      <c r="A195" s="318" t="s">
        <v>164</v>
      </c>
      <c r="B195" s="226" t="s">
        <v>2889</v>
      </c>
      <c r="C195" s="207" t="s">
        <v>2891</v>
      </c>
      <c r="D195" s="27" t="s">
        <v>18</v>
      </c>
      <c r="E195" s="27" t="s">
        <v>62</v>
      </c>
      <c r="F195" s="27" t="s">
        <v>74</v>
      </c>
      <c r="G195" s="81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61" t="s">
        <v>239</v>
      </c>
      <c r="I195" s="87" t="s">
        <v>272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214</v>
      </c>
      <c r="S195" s="320">
        <v>44278.0</v>
      </c>
      <c r="T195" s="350" t="s">
        <v>2755</v>
      </c>
      <c r="U195" s="165"/>
      <c r="V195" s="342" t="s">
        <v>2892</v>
      </c>
      <c r="W195" s="22" t="s">
        <v>215</v>
      </c>
      <c r="X195" s="13" t="s">
        <v>1206</v>
      </c>
      <c r="Y195" s="38" t="s">
        <v>269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220</v>
      </c>
      <c r="AD195" s="41"/>
      <c r="AE195" s="325" t="s">
        <v>2418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  <c r="CF195" s="329">
        <v>0.0</v>
      </c>
    </row>
    <row r="196" ht="15.75" customHeight="1">
      <c r="A196" s="318" t="s">
        <v>164</v>
      </c>
      <c r="B196" s="230" t="s">
        <v>2893</v>
      </c>
      <c r="C196" s="331" t="s">
        <v>2894</v>
      </c>
      <c r="D196" s="27" t="s">
        <v>2358</v>
      </c>
      <c r="E196" s="27" t="s">
        <v>29</v>
      </c>
      <c r="F196" s="41" t="s">
        <v>2371</v>
      </c>
      <c r="G196" s="81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282</v>
      </c>
      <c r="I196" s="82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2372</v>
      </c>
      <c r="S196" s="333">
        <v>43664.0</v>
      </c>
      <c r="T196" s="323"/>
      <c r="U196" s="323"/>
      <c r="V196" s="165"/>
      <c r="W196" s="22" t="s">
        <v>215</v>
      </c>
      <c r="X196" s="13">
        <v>2.9540518E8</v>
      </c>
      <c r="Y196" s="38" t="s">
        <v>29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2400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2375</v>
      </c>
      <c r="BK196" s="326">
        <v>0.0</v>
      </c>
      <c r="BL196" s="326" t="s">
        <v>2375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  <c r="CF196" s="329">
        <v>0.0</v>
      </c>
    </row>
    <row r="197" ht="15.75" customHeight="1">
      <c r="A197" s="318" t="s">
        <v>164</v>
      </c>
      <c r="B197" s="230" t="s">
        <v>2895</v>
      </c>
      <c r="C197" s="331" t="s">
        <v>2896</v>
      </c>
      <c r="D197" s="27" t="s">
        <v>2358</v>
      </c>
      <c r="E197" s="27" t="s">
        <v>29</v>
      </c>
      <c r="F197" s="41" t="s">
        <v>2371</v>
      </c>
      <c r="G197" s="81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282</v>
      </c>
      <c r="I197" s="82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2372</v>
      </c>
      <c r="S197" s="333">
        <v>43853.0</v>
      </c>
      <c r="T197" s="165"/>
      <c r="U197" s="165"/>
      <c r="V197" s="165"/>
      <c r="W197" s="22" t="s">
        <v>215</v>
      </c>
      <c r="X197" s="13" t="s">
        <v>2897</v>
      </c>
      <c r="Y197" s="41" t="s">
        <v>29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2432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2375</v>
      </c>
      <c r="BK197" s="326">
        <v>0.0</v>
      </c>
      <c r="BL197" s="326" t="s">
        <v>2375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  <c r="CF197" s="329">
        <v>0.0</v>
      </c>
    </row>
    <row r="198" ht="15.75" customHeight="1">
      <c r="A198" s="318" t="s">
        <v>164</v>
      </c>
      <c r="B198" s="226" t="s">
        <v>2898</v>
      </c>
      <c r="C198" s="207" t="s">
        <v>2899</v>
      </c>
      <c r="D198" s="27" t="s">
        <v>18</v>
      </c>
      <c r="E198" s="27" t="s">
        <v>62</v>
      </c>
      <c r="F198" s="27" t="s">
        <v>63</v>
      </c>
      <c r="G198" s="81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61" t="s">
        <v>239</v>
      </c>
      <c r="I198" s="87" t="s">
        <v>272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2360</v>
      </c>
      <c r="P198" s="322">
        <v>0.0</v>
      </c>
      <c r="Q198" s="27" t="str">
        <f>IFERROR(VLOOKUP(F198,'Cadastro de assessores'!A:B,2,FALSE),"Não Cadastrado")</f>
        <v>250</v>
      </c>
      <c r="R198" s="27" t="s">
        <v>214</v>
      </c>
      <c r="S198" s="320">
        <v>44290.0</v>
      </c>
      <c r="T198" s="32"/>
      <c r="U198" s="32"/>
      <c r="V198" s="365" t="s">
        <v>2900</v>
      </c>
      <c r="W198" s="22" t="s">
        <v>215</v>
      </c>
      <c r="X198" s="13" t="s">
        <v>2901</v>
      </c>
      <c r="Y198" s="38" t="s">
        <v>269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220</v>
      </c>
      <c r="AD198" s="41"/>
      <c r="AE198" s="325" t="s">
        <v>2418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  <c r="CF198" s="329">
        <v>0.0</v>
      </c>
    </row>
    <row r="199" ht="15.75" customHeight="1">
      <c r="A199" s="318" t="s">
        <v>164</v>
      </c>
      <c r="B199" s="341" t="s">
        <v>2902</v>
      </c>
      <c r="C199" s="331" t="s">
        <v>2903</v>
      </c>
      <c r="D199" s="27" t="s">
        <v>18</v>
      </c>
      <c r="E199" s="27" t="s">
        <v>62</v>
      </c>
      <c r="F199" s="27" t="s">
        <v>63</v>
      </c>
      <c r="G199" s="81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61" t="s">
        <v>239</v>
      </c>
      <c r="I199" s="87" t="s">
        <v>272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214</v>
      </c>
      <c r="S199" s="320">
        <v>44263.0</v>
      </c>
      <c r="T199" s="32"/>
      <c r="U199" s="32"/>
      <c r="V199" s="165" t="s">
        <v>2904</v>
      </c>
      <c r="W199" s="22" t="s">
        <v>215</v>
      </c>
      <c r="X199" s="324" t="s">
        <v>2905</v>
      </c>
      <c r="Y199" s="38" t="s">
        <v>269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2418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  <c r="CF199" s="329">
        <v>0.0</v>
      </c>
    </row>
    <row r="200" ht="15.75" customHeight="1">
      <c r="A200" s="318" t="s">
        <v>164</v>
      </c>
      <c r="B200" s="318" t="s">
        <v>2906</v>
      </c>
      <c r="C200" s="331" t="s">
        <v>2907</v>
      </c>
      <c r="D200" s="27" t="s">
        <v>2358</v>
      </c>
      <c r="E200" s="27" t="s">
        <v>29</v>
      </c>
      <c r="F200" s="27" t="s">
        <v>2359</v>
      </c>
      <c r="G200" s="81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61" t="s">
        <v>239</v>
      </c>
      <c r="I200" s="87" t="s">
        <v>272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2360</v>
      </c>
      <c r="P200" s="322">
        <v>0.0</v>
      </c>
      <c r="Q200" s="27" t="str">
        <f>IFERROR(VLOOKUP(F200,'Cadastro de assessores'!A:B,2,FALSE),"Não Cadastrado")</f>
        <v>17573</v>
      </c>
      <c r="R200" s="27" t="s">
        <v>214</v>
      </c>
      <c r="S200" s="320">
        <v>43879.0</v>
      </c>
      <c r="T200" s="350" t="s">
        <v>2755</v>
      </c>
      <c r="U200" s="32"/>
      <c r="V200" s="165"/>
      <c r="W200" s="22" t="s">
        <v>215</v>
      </c>
      <c r="X200" s="324" t="s">
        <v>1233</v>
      </c>
      <c r="Y200" s="41" t="s">
        <v>29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220</v>
      </c>
      <c r="AD200" s="41"/>
      <c r="AE200" s="325" t="s">
        <v>2400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  <c r="CF200" s="329">
        <v>51.63</v>
      </c>
    </row>
    <row r="201" ht="15.75" customHeight="1">
      <c r="A201" s="318" t="s">
        <v>164</v>
      </c>
      <c r="B201" s="226" t="s">
        <v>2908</v>
      </c>
      <c r="C201" s="331" t="s">
        <v>2909</v>
      </c>
      <c r="D201" s="27" t="s">
        <v>18</v>
      </c>
      <c r="E201" s="27" t="s">
        <v>29</v>
      </c>
      <c r="F201" s="27" t="s">
        <v>76</v>
      </c>
      <c r="G201" s="81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61" t="s">
        <v>214</v>
      </c>
      <c r="I201" s="82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2360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214</v>
      </c>
      <c r="S201" s="320">
        <v>43851.0</v>
      </c>
      <c r="T201" s="165" t="s">
        <v>2910</v>
      </c>
      <c r="U201" s="243" t="s">
        <v>2911</v>
      </c>
      <c r="V201" s="389"/>
      <c r="W201" s="22" t="s">
        <v>215</v>
      </c>
      <c r="X201" s="13" t="s">
        <v>2912</v>
      </c>
      <c r="Y201" s="41" t="s">
        <v>29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220</v>
      </c>
      <c r="AD201" s="41"/>
      <c r="AE201" s="325" t="s">
        <v>2400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  <c r="CF201" s="329">
        <v>78919.38</v>
      </c>
    </row>
    <row r="202" ht="15.75" customHeight="1">
      <c r="A202" s="318" t="s">
        <v>164</v>
      </c>
      <c r="B202" s="226" t="s">
        <v>2913</v>
      </c>
      <c r="C202" s="331" t="s">
        <v>2914</v>
      </c>
      <c r="D202" s="27" t="s">
        <v>2358</v>
      </c>
      <c r="E202" s="27" t="s">
        <v>29</v>
      </c>
      <c r="F202" s="27" t="s">
        <v>2359</v>
      </c>
      <c r="G202" s="81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61" t="s">
        <v>239</v>
      </c>
      <c r="I202" s="87" t="s">
        <v>272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214</v>
      </c>
      <c r="S202" s="320">
        <v>43711.0</v>
      </c>
      <c r="T202" s="165" t="s">
        <v>2398</v>
      </c>
      <c r="U202" s="165"/>
      <c r="V202" s="165"/>
      <c r="W202" s="22" t="s">
        <v>215</v>
      </c>
      <c r="X202" s="13" t="s">
        <v>2915</v>
      </c>
      <c r="Y202" s="41" t="s">
        <v>29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220</v>
      </c>
      <c r="AD202" s="41"/>
      <c r="AE202" s="325" t="s">
        <v>2432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  <c r="CF202" s="329">
        <v>0.0</v>
      </c>
    </row>
    <row r="203" ht="15.75" customHeight="1">
      <c r="A203" s="318" t="s">
        <v>164</v>
      </c>
      <c r="B203" s="80" t="s">
        <v>2916</v>
      </c>
      <c r="C203" s="30" t="s">
        <v>2917</v>
      </c>
      <c r="D203" s="27" t="s">
        <v>18</v>
      </c>
      <c r="E203" s="27" t="s">
        <v>62</v>
      </c>
      <c r="F203" s="28" t="s">
        <v>74</v>
      </c>
      <c r="G203" s="81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282</v>
      </c>
      <c r="I203" s="82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2360</v>
      </c>
      <c r="P203" s="322">
        <v>0.0</v>
      </c>
      <c r="Q203" s="28" t="str">
        <f>IFERROR(VLOOKUP(F203,'Cadastro de assessores'!A:B,2,FALSE),"Não Cadastrado")</f>
        <v>28411</v>
      </c>
      <c r="R203" s="27" t="s">
        <v>214</v>
      </c>
      <c r="S203" s="320">
        <v>44333.0</v>
      </c>
      <c r="T203" s="46"/>
      <c r="U203" s="46"/>
      <c r="V203" s="323" t="s">
        <v>2918</v>
      </c>
      <c r="W203" s="22" t="s">
        <v>215</v>
      </c>
      <c r="X203" s="5" t="s">
        <v>2919</v>
      </c>
      <c r="Y203" s="38" t="s">
        <v>269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220</v>
      </c>
      <c r="AD203" s="41"/>
      <c r="AE203" s="325" t="s">
        <v>2418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  <c r="CF203" s="329">
        <v>0.0</v>
      </c>
    </row>
    <row r="204" ht="15.75" customHeight="1">
      <c r="A204" s="318" t="s">
        <v>164</v>
      </c>
      <c r="B204" s="230" t="s">
        <v>2920</v>
      </c>
      <c r="C204" s="331" t="s">
        <v>2921</v>
      </c>
      <c r="D204" s="27" t="s">
        <v>2358</v>
      </c>
      <c r="E204" s="27" t="s">
        <v>29</v>
      </c>
      <c r="F204" s="41" t="s">
        <v>2359</v>
      </c>
      <c r="G204" s="81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282</v>
      </c>
      <c r="I204" s="82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2360</v>
      </c>
      <c r="P204" s="322">
        <v>0.0</v>
      </c>
      <c r="Q204" s="41" t="str">
        <f>IFERROR(VLOOKUP(F204,'Cadastro de assessores'!A:B,2,FALSE),"Não Cadastrado")</f>
        <v>17573</v>
      </c>
      <c r="R204" s="41" t="s">
        <v>2372</v>
      </c>
      <c r="S204" s="333">
        <v>43853.0</v>
      </c>
      <c r="T204" s="165"/>
      <c r="U204" s="165"/>
      <c r="V204" s="165"/>
      <c r="W204" s="22" t="s">
        <v>215</v>
      </c>
      <c r="X204" s="13" t="s">
        <v>2922</v>
      </c>
      <c r="Y204" s="41" t="s">
        <v>29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2389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2375</v>
      </c>
      <c r="BK204" s="326">
        <v>0.0</v>
      </c>
      <c r="BL204" s="326" t="s">
        <v>2375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  <c r="CF204" s="329">
        <v>0.0</v>
      </c>
    </row>
    <row r="205" ht="15.75" customHeight="1">
      <c r="A205" s="318" t="s">
        <v>164</v>
      </c>
      <c r="B205" s="97" t="s">
        <v>2923</v>
      </c>
      <c r="C205" s="30" t="s">
        <v>2924</v>
      </c>
      <c r="D205" s="27" t="s">
        <v>18</v>
      </c>
      <c r="E205" s="27" t="s">
        <v>62</v>
      </c>
      <c r="F205" s="28" t="s">
        <v>74</v>
      </c>
      <c r="G205" s="81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282</v>
      </c>
      <c r="I205" s="82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2360</v>
      </c>
      <c r="P205" s="322">
        <v>0.0</v>
      </c>
      <c r="Q205" s="28" t="str">
        <f>IFERROR(VLOOKUP(F205,'Cadastro de assessores'!A:B,2,FALSE),"Não Cadastrado")</f>
        <v>28411</v>
      </c>
      <c r="R205" s="27" t="s">
        <v>214</v>
      </c>
      <c r="S205" s="101">
        <v>44439.0</v>
      </c>
      <c r="T205" s="46"/>
      <c r="U205" s="46"/>
      <c r="V205" s="46"/>
      <c r="W205" s="22" t="s">
        <v>215</v>
      </c>
      <c r="X205" s="5" t="s">
        <v>2925</v>
      </c>
      <c r="Y205" s="38" t="s">
        <v>269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2418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  <c r="CF205" s="329">
        <v>0.0</v>
      </c>
    </row>
    <row r="206" ht="15.75" customHeight="1">
      <c r="A206" s="318" t="s">
        <v>164</v>
      </c>
      <c r="B206" s="226" t="s">
        <v>2926</v>
      </c>
      <c r="C206" s="207" t="s">
        <v>2927</v>
      </c>
      <c r="D206" s="27" t="s">
        <v>18</v>
      </c>
      <c r="E206" s="27" t="s">
        <v>62</v>
      </c>
      <c r="F206" s="27" t="s">
        <v>74</v>
      </c>
      <c r="G206" s="81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61" t="s">
        <v>239</v>
      </c>
      <c r="I206" s="87" t="s">
        <v>272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214</v>
      </c>
      <c r="S206" s="320">
        <v>44280.0</v>
      </c>
      <c r="T206" s="165"/>
      <c r="U206" s="165"/>
      <c r="V206" s="350" t="s">
        <v>2928</v>
      </c>
      <c r="W206" s="22" t="s">
        <v>215</v>
      </c>
      <c r="X206" s="13" t="s">
        <v>1265</v>
      </c>
      <c r="Y206" s="38" t="s">
        <v>269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220</v>
      </c>
      <c r="AD206" s="41"/>
      <c r="AE206" s="325" t="s">
        <v>2929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  <c r="CF206" s="329">
        <v>0.0</v>
      </c>
    </row>
    <row r="207" ht="15.75" customHeight="1">
      <c r="A207" s="318" t="s">
        <v>164</v>
      </c>
      <c r="B207" s="230" t="s">
        <v>2930</v>
      </c>
      <c r="C207" s="331" t="s">
        <v>2931</v>
      </c>
      <c r="D207" s="27" t="s">
        <v>2468</v>
      </c>
      <c r="E207" s="27" t="s">
        <v>29</v>
      </c>
      <c r="F207" s="41" t="s">
        <v>2468</v>
      </c>
      <c r="G207" s="81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282</v>
      </c>
      <c r="I207" s="82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2372</v>
      </c>
      <c r="S207" s="333">
        <v>43439.0</v>
      </c>
      <c r="T207" s="165"/>
      <c r="U207" s="165"/>
      <c r="V207" s="165"/>
      <c r="W207" s="22" t="s">
        <v>215</v>
      </c>
      <c r="X207" s="13" t="s">
        <v>2932</v>
      </c>
      <c r="Y207" s="41" t="s">
        <v>29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220</v>
      </c>
      <c r="AD207" s="41"/>
      <c r="AE207" s="325" t="s">
        <v>2933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2375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  <c r="CF207" s="329">
        <v>0.0</v>
      </c>
    </row>
    <row r="208" ht="15.75" customHeight="1">
      <c r="A208" s="318" t="s">
        <v>164</v>
      </c>
      <c r="B208" s="80" t="s">
        <v>2934</v>
      </c>
      <c r="C208" s="364" t="s">
        <v>2935</v>
      </c>
      <c r="D208" s="27" t="s">
        <v>18</v>
      </c>
      <c r="E208" s="27" t="s">
        <v>62</v>
      </c>
      <c r="F208" s="41" t="s">
        <v>74</v>
      </c>
      <c r="G208" s="81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282</v>
      </c>
      <c r="I208" s="82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2372</v>
      </c>
      <c r="S208" s="333">
        <v>44321.0</v>
      </c>
      <c r="T208" s="46"/>
      <c r="U208" s="46"/>
      <c r="V208" s="46"/>
      <c r="W208" s="22" t="s">
        <v>215</v>
      </c>
      <c r="X208" s="5" t="s">
        <v>2936</v>
      </c>
      <c r="Y208" s="38" t="s">
        <v>269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220</v>
      </c>
      <c r="AD208" s="41"/>
      <c r="AE208" s="325" t="s">
        <v>2418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2375</v>
      </c>
      <c r="BK208" s="326">
        <v>0.0</v>
      </c>
      <c r="BL208" s="326" t="s">
        <v>2375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  <c r="CF208" s="329">
        <v>0.0</v>
      </c>
    </row>
    <row r="209" ht="15.75" customHeight="1">
      <c r="A209" s="318" t="s">
        <v>164</v>
      </c>
      <c r="B209" s="318" t="s">
        <v>2937</v>
      </c>
      <c r="C209" s="319" t="s">
        <v>2938</v>
      </c>
      <c r="D209" s="27" t="s">
        <v>2468</v>
      </c>
      <c r="E209" s="27" t="s">
        <v>29</v>
      </c>
      <c r="F209" s="27" t="s">
        <v>2468</v>
      </c>
      <c r="G209" s="81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61" t="s">
        <v>214</v>
      </c>
      <c r="I209" s="82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2360</v>
      </c>
      <c r="P209" s="322">
        <v>0.0</v>
      </c>
      <c r="Q209" s="27" t="str">
        <f>IFERROR(VLOOKUP(F209,'Cadastro de assessores'!A:B,2,FALSE),"Não Cadastrado")</f>
        <v>22400</v>
      </c>
      <c r="R209" s="27" t="s">
        <v>214</v>
      </c>
      <c r="S209" s="320">
        <v>43405.0</v>
      </c>
      <c r="T209" s="165"/>
      <c r="U209" s="165"/>
      <c r="V209" s="165"/>
      <c r="W209" s="22" t="s">
        <v>215</v>
      </c>
      <c r="X209" s="324" t="s">
        <v>2939</v>
      </c>
      <c r="Y209" s="28" t="s">
        <v>29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220</v>
      </c>
      <c r="AD209" s="41"/>
      <c r="AE209" s="373" t="s">
        <v>2400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  <c r="CF209" s="329">
        <v>140393.02</v>
      </c>
    </row>
    <row r="210" ht="15.75" customHeight="1">
      <c r="A210" s="318" t="s">
        <v>164</v>
      </c>
      <c r="B210" s="80" t="s">
        <v>1275</v>
      </c>
      <c r="C210" s="30" t="s">
        <v>2940</v>
      </c>
      <c r="D210" s="27" t="s">
        <v>18</v>
      </c>
      <c r="E210" s="27" t="s">
        <v>62</v>
      </c>
      <c r="F210" s="27" t="s">
        <v>63</v>
      </c>
      <c r="G210" s="81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239</v>
      </c>
      <c r="I210" s="87" t="s">
        <v>272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2360</v>
      </c>
      <c r="P210" s="322">
        <v>0.0</v>
      </c>
      <c r="Q210" s="27" t="str">
        <f>IFERROR(VLOOKUP(F210,'Cadastro de assessores'!A:B,2,FALSE),"Não Cadastrado")</f>
        <v>250</v>
      </c>
      <c r="R210" s="27" t="s">
        <v>214</v>
      </c>
      <c r="S210" s="320">
        <v>44320.0</v>
      </c>
      <c r="T210" s="99"/>
      <c r="U210" s="46"/>
      <c r="V210" s="46" t="s">
        <v>2941</v>
      </c>
      <c r="W210" s="22" t="s">
        <v>215</v>
      </c>
      <c r="X210" s="5" t="s">
        <v>1278</v>
      </c>
      <c r="Y210" s="38" t="s">
        <v>269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220</v>
      </c>
      <c r="AD210" s="41"/>
      <c r="AE210" s="325" t="s">
        <v>2418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  <c r="CF210" s="329">
        <v>45.11</v>
      </c>
    </row>
    <row r="211" ht="15.75" customHeight="1">
      <c r="A211" s="318" t="s">
        <v>164</v>
      </c>
      <c r="B211" s="25" t="s">
        <v>2942</v>
      </c>
      <c r="C211" s="20" t="s">
        <v>2943</v>
      </c>
      <c r="D211" s="324" t="s">
        <v>18</v>
      </c>
      <c r="E211" s="324" t="s">
        <v>29</v>
      </c>
      <c r="F211" s="81" t="s">
        <v>438</v>
      </c>
      <c r="G211" s="81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239</v>
      </c>
      <c r="I211" s="87" t="s">
        <v>272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86" t="s">
        <v>215</v>
      </c>
      <c r="X211" s="11" t="s">
        <v>2944</v>
      </c>
      <c r="Y211" s="5" t="s">
        <v>243</v>
      </c>
      <c r="Z211" s="9" t="str">
        <f t="shared" si="1"/>
        <v>Inativo</v>
      </c>
      <c r="AA211" s="22"/>
      <c r="AB211" s="41"/>
      <c r="AC211" s="13" t="s">
        <v>220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  <c r="CF211" s="329">
        <v>0.0</v>
      </c>
    </row>
    <row r="212" ht="15.75" customHeight="1">
      <c r="A212" s="318" t="s">
        <v>164</v>
      </c>
      <c r="B212" s="25" t="s">
        <v>2945</v>
      </c>
      <c r="C212" s="20" t="s">
        <v>2946</v>
      </c>
      <c r="D212" s="324" t="s">
        <v>18</v>
      </c>
      <c r="E212" s="324" t="s">
        <v>29</v>
      </c>
      <c r="F212" s="81" t="s">
        <v>438</v>
      </c>
      <c r="G212" s="81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239</v>
      </c>
      <c r="I212" s="87" t="s">
        <v>272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86" t="s">
        <v>296</v>
      </c>
      <c r="X212" s="11" t="s">
        <v>1179</v>
      </c>
      <c r="Y212" s="5" t="s">
        <v>243</v>
      </c>
      <c r="Z212" s="9" t="str">
        <f t="shared" si="1"/>
        <v>Inativo</v>
      </c>
      <c r="AA212" s="22"/>
      <c r="AB212" s="41"/>
      <c r="AC212" s="13" t="s">
        <v>220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  <c r="CF212" s="329">
        <v>0.0</v>
      </c>
    </row>
    <row r="213" ht="15.75" customHeight="1">
      <c r="A213" s="318" t="s">
        <v>164</v>
      </c>
      <c r="B213" s="226" t="s">
        <v>1286</v>
      </c>
      <c r="C213" s="207" t="s">
        <v>2947</v>
      </c>
      <c r="D213" s="27" t="s">
        <v>18</v>
      </c>
      <c r="E213" s="27" t="s">
        <v>62</v>
      </c>
      <c r="F213" s="27" t="s">
        <v>63</v>
      </c>
      <c r="G213" s="81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61" t="s">
        <v>239</v>
      </c>
      <c r="I213" s="87" t="s">
        <v>272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214</v>
      </c>
      <c r="S213" s="320">
        <v>44263.0</v>
      </c>
      <c r="T213" s="350" t="s">
        <v>2948</v>
      </c>
      <c r="U213" s="165"/>
      <c r="V213" s="350" t="s">
        <v>2811</v>
      </c>
      <c r="W213" s="22" t="s">
        <v>215</v>
      </c>
      <c r="X213" s="13" t="s">
        <v>1288</v>
      </c>
      <c r="Y213" s="38" t="s">
        <v>269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2418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  <c r="CF213" s="329">
        <v>0.0</v>
      </c>
    </row>
    <row r="214" ht="15.75" customHeight="1">
      <c r="A214" s="318" t="s">
        <v>164</v>
      </c>
      <c r="B214" s="80" t="s">
        <v>2949</v>
      </c>
      <c r="C214" s="30" t="s">
        <v>2950</v>
      </c>
      <c r="D214" s="27" t="s">
        <v>18</v>
      </c>
      <c r="E214" s="27" t="s">
        <v>62</v>
      </c>
      <c r="F214" s="27" t="s">
        <v>63</v>
      </c>
      <c r="G214" s="81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61" t="s">
        <v>239</v>
      </c>
      <c r="I214" s="87" t="s">
        <v>272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214</v>
      </c>
      <c r="S214" s="320">
        <v>44290.0</v>
      </c>
      <c r="T214" s="46"/>
      <c r="U214" s="46"/>
      <c r="V214" s="46" t="s">
        <v>2951</v>
      </c>
      <c r="W214" s="22" t="s">
        <v>215</v>
      </c>
      <c r="X214" s="5" t="s">
        <v>2952</v>
      </c>
      <c r="Y214" s="13" t="s">
        <v>269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220</v>
      </c>
      <c r="AD214" s="41"/>
      <c r="AE214" s="325" t="s">
        <v>2405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  <c r="CF214" s="329">
        <v>0.0</v>
      </c>
    </row>
    <row r="215" ht="15.75" customHeight="1">
      <c r="A215" s="318" t="s">
        <v>164</v>
      </c>
      <c r="B215" s="230" t="s">
        <v>2953</v>
      </c>
      <c r="C215" s="331" t="s">
        <v>2954</v>
      </c>
      <c r="D215" s="27" t="s">
        <v>2358</v>
      </c>
      <c r="E215" s="27" t="s">
        <v>29</v>
      </c>
      <c r="F215" s="41" t="s">
        <v>2371</v>
      </c>
      <c r="G215" s="81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282</v>
      </c>
      <c r="I215" s="82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2372</v>
      </c>
      <c r="S215" s="333">
        <v>43567.0</v>
      </c>
      <c r="T215" s="323"/>
      <c r="U215" s="323"/>
      <c r="V215" s="165"/>
      <c r="W215" s="22" t="s">
        <v>215</v>
      </c>
      <c r="X215" s="13" t="s">
        <v>2955</v>
      </c>
      <c r="Y215" s="41" t="s">
        <v>29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2933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2375</v>
      </c>
      <c r="BK215" s="326">
        <v>0.0</v>
      </c>
      <c r="BL215" s="326" t="s">
        <v>2375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  <c r="CF215" s="329">
        <v>0.0</v>
      </c>
    </row>
    <row r="216" ht="15.75" customHeight="1">
      <c r="A216" s="318" t="s">
        <v>164</v>
      </c>
      <c r="B216" s="226" t="s">
        <v>2956</v>
      </c>
      <c r="C216" s="331" t="s">
        <v>2957</v>
      </c>
      <c r="D216" s="27" t="s">
        <v>2358</v>
      </c>
      <c r="E216" s="27" t="s">
        <v>29</v>
      </c>
      <c r="F216" s="41" t="s">
        <v>2359</v>
      </c>
      <c r="G216" s="81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282</v>
      </c>
      <c r="I216" s="82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2372</v>
      </c>
      <c r="S216" s="333">
        <v>43732.0</v>
      </c>
      <c r="T216" s="323"/>
      <c r="U216" s="323"/>
      <c r="V216" s="165"/>
      <c r="W216" s="22" t="s">
        <v>215</v>
      </c>
      <c r="X216" s="13" t="s">
        <v>2958</v>
      </c>
      <c r="Y216" s="41" t="s">
        <v>29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2574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2375</v>
      </c>
      <c r="BK216" s="326">
        <v>0.0</v>
      </c>
      <c r="BL216" s="326" t="s">
        <v>2375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  <c r="CF216" s="329">
        <v>0.0</v>
      </c>
    </row>
    <row r="217" ht="15.75" customHeight="1">
      <c r="A217" s="318" t="s">
        <v>164</v>
      </c>
      <c r="B217" s="226" t="s">
        <v>2959</v>
      </c>
      <c r="C217" s="331" t="s">
        <v>2960</v>
      </c>
      <c r="D217" s="27" t="s">
        <v>18</v>
      </c>
      <c r="E217" s="27" t="s">
        <v>62</v>
      </c>
      <c r="F217" s="41" t="s">
        <v>74</v>
      </c>
      <c r="G217" s="81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282</v>
      </c>
      <c r="I217" s="82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2372</v>
      </c>
      <c r="S217" s="333">
        <v>44440.0</v>
      </c>
      <c r="T217" s="46"/>
      <c r="U217" s="46"/>
      <c r="V217" s="46"/>
      <c r="W217" s="22" t="s">
        <v>215</v>
      </c>
      <c r="X217" s="13" t="s">
        <v>2961</v>
      </c>
      <c r="Y217" s="38" t="s">
        <v>269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220</v>
      </c>
      <c r="AD217" s="41"/>
      <c r="AE217" s="325" t="s">
        <v>2418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2375</v>
      </c>
      <c r="BK217" s="326">
        <v>0.0</v>
      </c>
      <c r="BL217" s="326" t="s">
        <v>2375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  <c r="CF217" s="329">
        <v>0.0</v>
      </c>
    </row>
    <row r="218" ht="15.75" customHeight="1">
      <c r="A218" s="318" t="s">
        <v>164</v>
      </c>
      <c r="B218" s="226" t="s">
        <v>1325</v>
      </c>
      <c r="C218" s="207" t="s">
        <v>2962</v>
      </c>
      <c r="D218" s="27" t="s">
        <v>18</v>
      </c>
      <c r="E218" s="27" t="s">
        <v>62</v>
      </c>
      <c r="F218" s="27" t="s">
        <v>63</v>
      </c>
      <c r="G218" s="81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61" t="s">
        <v>239</v>
      </c>
      <c r="I218" s="87" t="s">
        <v>272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214</v>
      </c>
      <c r="S218" s="320">
        <v>44273.0</v>
      </c>
      <c r="T218" s="165"/>
      <c r="U218" s="165"/>
      <c r="V218" s="165"/>
      <c r="W218" s="22" t="s">
        <v>215</v>
      </c>
      <c r="X218" s="13" t="s">
        <v>1327</v>
      </c>
      <c r="Y218" s="38" t="s">
        <v>269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220</v>
      </c>
      <c r="AD218" s="41"/>
      <c r="AE218" s="325" t="s">
        <v>2418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  <c r="CF218" s="329">
        <v>0.0</v>
      </c>
    </row>
    <row r="219" ht="15.75" customHeight="1">
      <c r="A219" s="318" t="s">
        <v>164</v>
      </c>
      <c r="B219" s="341" t="s">
        <v>2963</v>
      </c>
      <c r="C219" s="207" t="s">
        <v>2964</v>
      </c>
      <c r="D219" s="27" t="s">
        <v>18</v>
      </c>
      <c r="E219" s="27" t="s">
        <v>62</v>
      </c>
      <c r="F219" s="27" t="s">
        <v>2443</v>
      </c>
      <c r="G219" s="81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239</v>
      </c>
      <c r="I219" s="87" t="s">
        <v>272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2360</v>
      </c>
      <c r="P219" s="322">
        <v>0.0</v>
      </c>
      <c r="Q219" s="27" t="str">
        <f>IFERROR(VLOOKUP(F219,'Cadastro de assessores'!A:B,2,FALSE),"Não Cadastrado")</f>
        <v>22066</v>
      </c>
      <c r="R219" s="27" t="s">
        <v>214</v>
      </c>
      <c r="S219" s="320">
        <v>44263.0</v>
      </c>
      <c r="T219" s="165"/>
      <c r="U219" s="165"/>
      <c r="V219" s="165"/>
      <c r="W219" s="22" t="s">
        <v>215</v>
      </c>
      <c r="X219" s="324" t="s">
        <v>1342</v>
      </c>
      <c r="Y219" s="38" t="s">
        <v>269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220</v>
      </c>
      <c r="AD219" s="41"/>
      <c r="AE219" s="325" t="s">
        <v>2418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  <c r="CF219" s="329">
        <v>0.0</v>
      </c>
    </row>
    <row r="220" ht="15.75" customHeight="1">
      <c r="A220" s="318" t="s">
        <v>164</v>
      </c>
      <c r="B220" s="341" t="s">
        <v>2965</v>
      </c>
      <c r="C220" s="331" t="s">
        <v>2966</v>
      </c>
      <c r="D220" s="27" t="s">
        <v>18</v>
      </c>
      <c r="E220" s="27" t="s">
        <v>62</v>
      </c>
      <c r="F220" s="27" t="s">
        <v>63</v>
      </c>
      <c r="G220" s="81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61" t="s">
        <v>214</v>
      </c>
      <c r="I220" s="82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214</v>
      </c>
      <c r="S220" s="320">
        <v>44263.0</v>
      </c>
      <c r="T220" s="32"/>
      <c r="U220" s="32"/>
      <c r="V220" s="165" t="s">
        <v>2967</v>
      </c>
      <c r="W220" s="22" t="s">
        <v>215</v>
      </c>
      <c r="X220" s="324" t="s">
        <v>1353</v>
      </c>
      <c r="Y220" s="38" t="s">
        <v>269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220</v>
      </c>
      <c r="AD220" s="41"/>
      <c r="AE220" s="325" t="s">
        <v>2438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  <c r="CF220" s="329">
        <v>178792.94</v>
      </c>
    </row>
    <row r="221" ht="15.75" customHeight="1">
      <c r="A221" s="318" t="s">
        <v>164</v>
      </c>
      <c r="B221" s="341" t="s">
        <v>2965</v>
      </c>
      <c r="C221" s="392" t="s">
        <v>2968</v>
      </c>
      <c r="D221" s="344" t="s">
        <v>18</v>
      </c>
      <c r="E221" s="344" t="s">
        <v>62</v>
      </c>
      <c r="F221" s="343" t="s">
        <v>63</v>
      </c>
      <c r="G221" s="81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214</v>
      </c>
      <c r="I221" s="82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214</v>
      </c>
      <c r="S221" s="320">
        <v>44383.0</v>
      </c>
      <c r="T221" s="32"/>
      <c r="U221" s="32"/>
      <c r="V221" s="165" t="s">
        <v>2969</v>
      </c>
      <c r="W221" s="22" t="s">
        <v>215</v>
      </c>
      <c r="X221" s="324" t="s">
        <v>1353</v>
      </c>
      <c r="Y221" s="38" t="s">
        <v>269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220</v>
      </c>
      <c r="AD221" s="41"/>
      <c r="AE221" s="325" t="s">
        <v>2438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  <c r="CF221" s="329">
        <v>28571.09</v>
      </c>
    </row>
    <row r="222" ht="15.75" customHeight="1">
      <c r="A222" s="318" t="s">
        <v>164</v>
      </c>
      <c r="B222" s="80" t="s">
        <v>1377</v>
      </c>
      <c r="C222" s="26" t="s">
        <v>2970</v>
      </c>
      <c r="D222" s="27" t="s">
        <v>18</v>
      </c>
      <c r="E222" s="27" t="s">
        <v>62</v>
      </c>
      <c r="F222" s="27" t="s">
        <v>74</v>
      </c>
      <c r="G222" s="81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61" t="s">
        <v>239</v>
      </c>
      <c r="I222" s="87" t="s">
        <v>272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2360</v>
      </c>
      <c r="P222" s="322">
        <v>0.0</v>
      </c>
      <c r="Q222" s="27">
        <v>28411.0</v>
      </c>
      <c r="R222" s="27" t="s">
        <v>214</v>
      </c>
      <c r="S222" s="320">
        <v>44700.0</v>
      </c>
      <c r="T222" s="46"/>
      <c r="U222" s="46"/>
      <c r="V222" s="46"/>
      <c r="W222" s="22" t="s">
        <v>215</v>
      </c>
      <c r="X222" s="5" t="s">
        <v>1379</v>
      </c>
      <c r="Y222" s="13" t="s">
        <v>298</v>
      </c>
      <c r="Z222" s="9" t="str">
        <f t="shared" si="1"/>
        <v>Inativo</v>
      </c>
      <c r="AA222" s="22"/>
      <c r="AB222" s="41" t="str">
        <f t="shared" si="43"/>
        <v/>
      </c>
      <c r="AC222" s="13" t="s">
        <v>220</v>
      </c>
      <c r="AD222" s="41"/>
      <c r="AE222" s="325" t="s">
        <v>2405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  <c r="CF222" s="329">
        <v>0.0</v>
      </c>
    </row>
    <row r="223" ht="15.75" customHeight="1">
      <c r="A223" s="318" t="s">
        <v>164</v>
      </c>
      <c r="B223" s="80" t="s">
        <v>2971</v>
      </c>
      <c r="C223" s="30" t="s">
        <v>2972</v>
      </c>
      <c r="D223" s="27" t="s">
        <v>18</v>
      </c>
      <c r="E223" s="27" t="s">
        <v>62</v>
      </c>
      <c r="F223" s="27" t="s">
        <v>63</v>
      </c>
      <c r="G223" s="81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61" t="s">
        <v>239</v>
      </c>
      <c r="I223" s="87" t="s">
        <v>272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2360</v>
      </c>
      <c r="P223" s="322">
        <v>0.0</v>
      </c>
      <c r="Q223" s="27" t="str">
        <f>IFERROR(VLOOKUP(F223,'Cadastro de assessores'!A:B,2,FALSE),"Não Cadastrado")</f>
        <v>250</v>
      </c>
      <c r="R223" s="27" t="s">
        <v>214</v>
      </c>
      <c r="S223" s="320">
        <v>44257.0</v>
      </c>
      <c r="T223" s="46"/>
      <c r="U223" s="46"/>
      <c r="V223" s="323" t="s">
        <v>2973</v>
      </c>
      <c r="W223" s="22" t="s">
        <v>215</v>
      </c>
      <c r="X223" s="5" t="s">
        <v>2974</v>
      </c>
      <c r="Y223" s="38" t="s">
        <v>269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220</v>
      </c>
      <c r="AD223" s="41"/>
      <c r="AE223" s="325" t="s">
        <v>2842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  <c r="CF223" s="329">
        <v>0.0</v>
      </c>
    </row>
    <row r="224" ht="15.75" customHeight="1">
      <c r="A224" s="318" t="s">
        <v>164</v>
      </c>
      <c r="B224" s="318" t="s">
        <v>2975</v>
      </c>
      <c r="C224" s="319" t="s">
        <v>2976</v>
      </c>
      <c r="D224" s="27" t="s">
        <v>2358</v>
      </c>
      <c r="E224" s="27" t="s">
        <v>29</v>
      </c>
      <c r="F224" s="27" t="s">
        <v>2359</v>
      </c>
      <c r="G224" s="81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61" t="s">
        <v>239</v>
      </c>
      <c r="I224" s="87" t="s">
        <v>272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214</v>
      </c>
      <c r="S224" s="320">
        <v>43591.0</v>
      </c>
      <c r="T224" s="108"/>
      <c r="U224" s="108"/>
      <c r="V224" s="165" t="s">
        <v>2977</v>
      </c>
      <c r="W224" s="22" t="s">
        <v>215</v>
      </c>
      <c r="X224" s="324" t="s">
        <v>2978</v>
      </c>
      <c r="Y224" s="41" t="s">
        <v>29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220</v>
      </c>
      <c r="AD224" s="41"/>
      <c r="AE224" s="325" t="s">
        <v>2374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  <c r="CF224" s="329">
        <v>0.0</v>
      </c>
    </row>
    <row r="225" ht="15.75" customHeight="1">
      <c r="A225" s="318" t="s">
        <v>164</v>
      </c>
      <c r="B225" s="394" t="s">
        <v>1398</v>
      </c>
      <c r="C225" s="45" t="s">
        <v>2979</v>
      </c>
      <c r="D225" s="27" t="s">
        <v>18</v>
      </c>
      <c r="E225" s="27" t="s">
        <v>29</v>
      </c>
      <c r="F225" s="27" t="s">
        <v>2980</v>
      </c>
      <c r="G225" s="81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61" t="s">
        <v>239</v>
      </c>
      <c r="I225" s="82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2360</v>
      </c>
      <c r="P225" s="322">
        <v>0.0</v>
      </c>
      <c r="Q225" s="27" t="s">
        <v>2981</v>
      </c>
      <c r="R225" s="27"/>
      <c r="S225" s="320"/>
      <c r="T225" s="165"/>
      <c r="U225" s="165"/>
      <c r="V225" s="165"/>
      <c r="W225" s="22" t="s">
        <v>215</v>
      </c>
      <c r="X225" s="395" t="s">
        <v>1400</v>
      </c>
      <c r="Y225" s="13" t="s">
        <v>29</v>
      </c>
      <c r="Z225" s="9" t="str">
        <f t="shared" si="1"/>
        <v>Ativo</v>
      </c>
      <c r="AA225" s="22"/>
      <c r="AB225" s="41" t="str">
        <f t="shared" si="43"/>
        <v/>
      </c>
      <c r="AC225" s="13" t="s">
        <v>220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  <c r="CF225" s="329">
        <v>23279.41</v>
      </c>
    </row>
    <row r="226" ht="15.75" customHeight="1">
      <c r="A226" s="318" t="s">
        <v>164</v>
      </c>
      <c r="B226" s="230" t="s">
        <v>2982</v>
      </c>
      <c r="C226" s="331" t="s">
        <v>2983</v>
      </c>
      <c r="D226" s="27" t="s">
        <v>18</v>
      </c>
      <c r="E226" s="27" t="s">
        <v>62</v>
      </c>
      <c r="F226" s="41" t="s">
        <v>74</v>
      </c>
      <c r="G226" s="81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282</v>
      </c>
      <c r="I226" s="82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2360</v>
      </c>
      <c r="P226" s="322">
        <v>0.0</v>
      </c>
      <c r="Q226" s="41" t="str">
        <f>IFERROR(VLOOKUP(F226,'Cadastro de assessores'!A:B,2,FALSE),"Não Cadastrado")</f>
        <v>28411</v>
      </c>
      <c r="R226" s="41" t="s">
        <v>2372</v>
      </c>
      <c r="S226" s="333">
        <v>44600.0</v>
      </c>
      <c r="T226" s="165"/>
      <c r="U226" s="165"/>
      <c r="V226" s="165"/>
      <c r="W226" s="22" t="s">
        <v>215</v>
      </c>
      <c r="X226" s="13" t="s">
        <v>2984</v>
      </c>
      <c r="Y226" s="38" t="s">
        <v>269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220</v>
      </c>
      <c r="AD226" s="41"/>
      <c r="AE226" s="325" t="s">
        <v>2418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  <c r="CF226" s="329">
        <v>0.0</v>
      </c>
    </row>
    <row r="227" ht="15.75" customHeight="1">
      <c r="A227" s="318" t="s">
        <v>164</v>
      </c>
      <c r="B227" s="230" t="s">
        <v>2985</v>
      </c>
      <c r="C227" s="331" t="s">
        <v>2986</v>
      </c>
      <c r="D227" s="27" t="s">
        <v>2358</v>
      </c>
      <c r="E227" s="27" t="s">
        <v>29</v>
      </c>
      <c r="F227" s="41" t="s">
        <v>2371</v>
      </c>
      <c r="G227" s="81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282</v>
      </c>
      <c r="I227" s="82" t="s">
        <v>24</v>
      </c>
      <c r="J227" s="27" t="str">
        <f t="shared" si="46"/>
        <v>Não</v>
      </c>
      <c r="K227" s="41" t="s">
        <v>2408</v>
      </c>
      <c r="L227" s="337">
        <v>44484.0</v>
      </c>
      <c r="M227" s="41" t="s">
        <v>85</v>
      </c>
      <c r="N227" s="334">
        <v>0.005</v>
      </c>
      <c r="O227" s="27" t="s">
        <v>2360</v>
      </c>
      <c r="P227" s="322">
        <v>0.0</v>
      </c>
      <c r="Q227" s="41" t="str">
        <f>IFERROR(VLOOKUP(F227,'Cadastro de assessores'!A:B,2,FALSE),"Não Cadastrado")</f>
        <v>2971</v>
      </c>
      <c r="R227" s="41" t="s">
        <v>2372</v>
      </c>
      <c r="S227" s="41" t="s">
        <v>2409</v>
      </c>
      <c r="T227" s="165"/>
      <c r="U227" s="165"/>
      <c r="V227" s="165"/>
      <c r="W227" s="22" t="s">
        <v>296</v>
      </c>
      <c r="X227" s="13" t="s">
        <v>2987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2988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2375</v>
      </c>
      <c r="BK227" s="326">
        <v>0.0</v>
      </c>
      <c r="BL227" s="326" t="s">
        <v>2375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  <c r="CF227" s="329">
        <v>0.0</v>
      </c>
    </row>
    <row r="228" ht="15.75" customHeight="1">
      <c r="A228" s="318" t="s">
        <v>164</v>
      </c>
      <c r="B228" s="230" t="s">
        <v>2989</v>
      </c>
      <c r="C228" s="331" t="s">
        <v>2990</v>
      </c>
      <c r="D228" s="27" t="s">
        <v>2358</v>
      </c>
      <c r="E228" s="27" t="s">
        <v>29</v>
      </c>
      <c r="F228" s="41" t="s">
        <v>2371</v>
      </c>
      <c r="G228" s="81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282</v>
      </c>
      <c r="I228" s="82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2360</v>
      </c>
      <c r="P228" s="322">
        <v>0.0</v>
      </c>
      <c r="Q228" s="41" t="str">
        <f>IFERROR(VLOOKUP(F228,'Cadastro de assessores'!A:B,2,FALSE),"Não Cadastrado")</f>
        <v>2971</v>
      </c>
      <c r="R228" s="41" t="s">
        <v>2372</v>
      </c>
      <c r="S228" s="333">
        <v>43853.0</v>
      </c>
      <c r="T228" s="165"/>
      <c r="U228" s="165"/>
      <c r="V228" s="165"/>
      <c r="W228" s="22" t="s">
        <v>215</v>
      </c>
      <c r="X228" s="13" t="s">
        <v>2991</v>
      </c>
      <c r="Y228" s="41" t="s">
        <v>29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2411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2375</v>
      </c>
      <c r="BK228" s="326">
        <v>0.0</v>
      </c>
      <c r="BL228" s="326" t="s">
        <v>2375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  <c r="CF228" s="329">
        <v>0.0</v>
      </c>
    </row>
    <row r="229" ht="15.75" customHeight="1">
      <c r="A229" s="318" t="s">
        <v>164</v>
      </c>
      <c r="B229" s="318" t="s">
        <v>2992</v>
      </c>
      <c r="C229" s="319" t="s">
        <v>2993</v>
      </c>
      <c r="D229" s="27" t="s">
        <v>18</v>
      </c>
      <c r="E229" s="27" t="s">
        <v>29</v>
      </c>
      <c r="F229" s="27" t="s">
        <v>234</v>
      </c>
      <c r="G229" s="81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61" t="s">
        <v>214</v>
      </c>
      <c r="I229" s="82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214</v>
      </c>
      <c r="S229" s="320">
        <v>43605.0</v>
      </c>
      <c r="T229" s="165"/>
      <c r="U229" s="243" t="s">
        <v>2387</v>
      </c>
      <c r="V229" s="165"/>
      <c r="W229" s="22" t="s">
        <v>215</v>
      </c>
      <c r="X229" s="324" t="s">
        <v>2994</v>
      </c>
      <c r="Y229" s="41" t="s">
        <v>29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220</v>
      </c>
      <c r="AD229" s="41"/>
      <c r="AE229" s="325" t="s">
        <v>2411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  <c r="CF229" s="329">
        <v>183770.72</v>
      </c>
    </row>
    <row r="230" ht="15.75" customHeight="1">
      <c r="A230" s="318" t="s">
        <v>164</v>
      </c>
      <c r="B230" s="97" t="s">
        <v>2992</v>
      </c>
      <c r="C230" s="26" t="s">
        <v>2995</v>
      </c>
      <c r="D230" s="27" t="s">
        <v>18</v>
      </c>
      <c r="E230" s="27" t="s">
        <v>29</v>
      </c>
      <c r="F230" s="27" t="s">
        <v>234</v>
      </c>
      <c r="G230" s="81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61" t="s">
        <v>214</v>
      </c>
      <c r="I230" s="82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5"/>
      <c r="U230" s="165"/>
      <c r="V230" s="165"/>
      <c r="W230" s="22" t="s">
        <v>215</v>
      </c>
      <c r="X230" s="5" t="s">
        <v>2994</v>
      </c>
      <c r="Y230" s="13" t="s">
        <v>29</v>
      </c>
      <c r="Z230" s="9" t="str">
        <f t="shared" si="1"/>
        <v>Ativo</v>
      </c>
      <c r="AA230" s="22"/>
      <c r="AB230" s="41"/>
      <c r="AC230" s="13" t="s">
        <v>220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  <c r="CF230" s="329">
        <v>528997.98</v>
      </c>
    </row>
    <row r="231" ht="15.75" customHeight="1">
      <c r="A231" s="318" t="s">
        <v>164</v>
      </c>
      <c r="B231" s="318" t="s">
        <v>2996</v>
      </c>
      <c r="C231" s="331" t="s">
        <v>2997</v>
      </c>
      <c r="D231" s="27" t="s">
        <v>18</v>
      </c>
      <c r="E231" s="27" t="s">
        <v>29</v>
      </c>
      <c r="F231" s="27" t="s">
        <v>76</v>
      </c>
      <c r="G231" s="81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61" t="s">
        <v>214</v>
      </c>
      <c r="I231" s="82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2360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214</v>
      </c>
      <c r="S231" s="320">
        <v>43881.0</v>
      </c>
      <c r="T231" s="165"/>
      <c r="U231" s="243" t="s">
        <v>2512</v>
      </c>
      <c r="V231" s="165"/>
      <c r="W231" s="22" t="s">
        <v>215</v>
      </c>
      <c r="X231" s="324" t="s">
        <v>2998</v>
      </c>
      <c r="Y231" s="41" t="s">
        <v>29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2411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  <c r="CF231" s="329">
        <v>1194341.9</v>
      </c>
    </row>
    <row r="232" ht="15.75" customHeight="1">
      <c r="A232" s="318" t="s">
        <v>164</v>
      </c>
      <c r="B232" s="318" t="s">
        <v>2999</v>
      </c>
      <c r="C232" s="331" t="s">
        <v>3000</v>
      </c>
      <c r="D232" s="27" t="s">
        <v>18</v>
      </c>
      <c r="E232" s="27" t="s">
        <v>62</v>
      </c>
      <c r="F232" s="27" t="s">
        <v>570</v>
      </c>
      <c r="G232" s="81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61" t="s">
        <v>239</v>
      </c>
      <c r="I232" s="87" t="s">
        <v>272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2360</v>
      </c>
      <c r="P232" s="322">
        <v>0.0</v>
      </c>
      <c r="Q232" s="27">
        <f>IFERROR(VLOOKUP(F232,'Cadastro de assessores'!A:B,2,FALSE),"Não Cadastrado")</f>
        <v>12362</v>
      </c>
      <c r="R232" s="27" t="s">
        <v>214</v>
      </c>
      <c r="S232" s="320">
        <v>44680.0</v>
      </c>
      <c r="T232" s="108"/>
      <c r="U232" s="165"/>
      <c r="V232" s="350" t="s">
        <v>3001</v>
      </c>
      <c r="W232" s="22" t="s">
        <v>215</v>
      </c>
      <c r="X232" s="324" t="s">
        <v>3002</v>
      </c>
      <c r="Y232" s="38" t="s">
        <v>298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220</v>
      </c>
      <c r="AD232" s="41"/>
      <c r="AE232" s="325" t="s">
        <v>2569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  <c r="CF232" s="329">
        <v>0.0</v>
      </c>
    </row>
    <row r="233" ht="15.75" customHeight="1">
      <c r="A233" s="318" t="s">
        <v>164</v>
      </c>
      <c r="B233" s="97" t="s">
        <v>2999</v>
      </c>
      <c r="C233" s="364" t="s">
        <v>3003</v>
      </c>
      <c r="D233" s="27" t="s">
        <v>18</v>
      </c>
      <c r="E233" s="27" t="s">
        <v>62</v>
      </c>
      <c r="F233" s="41" t="s">
        <v>570</v>
      </c>
      <c r="G233" s="81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282</v>
      </c>
      <c r="I233" s="82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2360</v>
      </c>
      <c r="P233" s="322">
        <v>0.0</v>
      </c>
      <c r="Q233" s="41">
        <f>IFERROR(VLOOKUP(F233,'Cadastro de assessores'!A:B,2,FALSE),"Não Cadastrado")</f>
        <v>12362</v>
      </c>
      <c r="R233" s="41" t="s">
        <v>2372</v>
      </c>
      <c r="S233" s="101">
        <v>44628.0</v>
      </c>
      <c r="T233" s="46"/>
      <c r="U233" s="46"/>
      <c r="V233" s="46"/>
      <c r="W233" s="22" t="s">
        <v>215</v>
      </c>
      <c r="X233" s="5" t="s">
        <v>3002</v>
      </c>
      <c r="Y233" s="38" t="s">
        <v>298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220</v>
      </c>
      <c r="AD233" s="41"/>
      <c r="AE233" s="325" t="s">
        <v>2569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2375</v>
      </c>
      <c r="BK233" s="326">
        <v>0.0</v>
      </c>
      <c r="BL233" s="326" t="s">
        <v>2375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  <c r="CF233" s="329">
        <v>0.0</v>
      </c>
    </row>
    <row r="234" ht="15.75" customHeight="1">
      <c r="A234" s="318" t="s">
        <v>164</v>
      </c>
      <c r="B234" s="80" t="s">
        <v>1473</v>
      </c>
      <c r="C234" s="30" t="s">
        <v>3004</v>
      </c>
      <c r="D234" s="27" t="s">
        <v>18</v>
      </c>
      <c r="E234" s="27" t="s">
        <v>62</v>
      </c>
      <c r="F234" s="367" t="s">
        <v>63</v>
      </c>
      <c r="G234" s="81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239</v>
      </c>
      <c r="I234" s="87" t="s">
        <v>272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214</v>
      </c>
      <c r="S234" s="101">
        <v>44351.0</v>
      </c>
      <c r="T234" s="46"/>
      <c r="U234" s="46"/>
      <c r="V234" s="46"/>
      <c r="W234" s="22" t="s">
        <v>215</v>
      </c>
      <c r="X234" s="5" t="s">
        <v>1475</v>
      </c>
      <c r="Y234" s="38" t="s">
        <v>269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220</v>
      </c>
      <c r="AD234" s="41"/>
      <c r="AE234" s="325" t="s">
        <v>2418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  <c r="CF234" s="329">
        <v>0.0</v>
      </c>
    </row>
    <row r="235" ht="15.75" customHeight="1">
      <c r="A235" s="318" t="s">
        <v>164</v>
      </c>
      <c r="B235" s="318" t="s">
        <v>3005</v>
      </c>
      <c r="C235" s="331" t="s">
        <v>3006</v>
      </c>
      <c r="D235" s="27" t="s">
        <v>2468</v>
      </c>
      <c r="E235" s="27" t="s">
        <v>29</v>
      </c>
      <c r="F235" s="27" t="s">
        <v>2468</v>
      </c>
      <c r="G235" s="81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61" t="s">
        <v>214</v>
      </c>
      <c r="I235" s="82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214</v>
      </c>
      <c r="S235" s="320">
        <v>43944.0</v>
      </c>
      <c r="T235" s="165"/>
      <c r="U235" s="165"/>
      <c r="V235" s="165"/>
      <c r="W235" s="22" t="s">
        <v>215</v>
      </c>
      <c r="X235" s="324" t="s">
        <v>3007</v>
      </c>
      <c r="Y235" s="41" t="s">
        <v>29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220</v>
      </c>
      <c r="AD235" s="41"/>
      <c r="AE235" s="325" t="s">
        <v>2389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  <c r="CF235" s="329">
        <v>209427.71</v>
      </c>
    </row>
    <row r="236" ht="15.75" customHeight="1">
      <c r="A236" s="318" t="s">
        <v>164</v>
      </c>
      <c r="B236" s="80" t="s">
        <v>3008</v>
      </c>
      <c r="C236" s="22">
        <v>4652772.0</v>
      </c>
      <c r="D236" s="27" t="s">
        <v>18</v>
      </c>
      <c r="E236" s="27" t="s">
        <v>62</v>
      </c>
      <c r="F236" s="38" t="s">
        <v>2443</v>
      </c>
      <c r="G236" s="81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282</v>
      </c>
      <c r="I236" s="82" t="s">
        <v>24</v>
      </c>
      <c r="J236" s="27" t="str">
        <f t="shared" si="48"/>
        <v>Não</v>
      </c>
      <c r="K236" s="41" t="s">
        <v>3009</v>
      </c>
      <c r="L236" s="101">
        <v>44777.0</v>
      </c>
      <c r="M236" s="41" t="s">
        <v>50</v>
      </c>
      <c r="N236" s="334">
        <v>0.007</v>
      </c>
      <c r="O236" s="27" t="s">
        <v>2360</v>
      </c>
      <c r="P236" s="322">
        <v>0.0</v>
      </c>
      <c r="Q236" s="41" t="str">
        <f>IFERROR(VLOOKUP(F236,'Cadastro de assessores'!A:B,2,FALSE),"Não Cadastrado")</f>
        <v>22066</v>
      </c>
      <c r="R236" s="396" t="s">
        <v>2372</v>
      </c>
      <c r="S236" s="22"/>
      <c r="T236" s="46"/>
      <c r="U236" s="46"/>
      <c r="V236" s="46"/>
      <c r="W236" s="22" t="s">
        <v>215</v>
      </c>
      <c r="X236" s="5" t="s">
        <v>3010</v>
      </c>
      <c r="Y236" s="38" t="s">
        <v>269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220</v>
      </c>
      <c r="AD236" s="41"/>
      <c r="AE236" s="325" t="s">
        <v>2418</v>
      </c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3"/>
      <c r="BE236" s="143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  <c r="CF236" s="329">
        <v>0.0</v>
      </c>
    </row>
    <row r="237" ht="15.75" customHeight="1">
      <c r="A237" s="318" t="s">
        <v>164</v>
      </c>
      <c r="B237" s="318" t="s">
        <v>3011</v>
      </c>
      <c r="C237" s="319" t="s">
        <v>3012</v>
      </c>
      <c r="D237" s="27" t="s">
        <v>18</v>
      </c>
      <c r="E237" s="27" t="s">
        <v>62</v>
      </c>
      <c r="F237" s="27" t="s">
        <v>63</v>
      </c>
      <c r="G237" s="81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61" t="s">
        <v>239</v>
      </c>
      <c r="I237" s="87" t="s">
        <v>272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2360</v>
      </c>
      <c r="P237" s="322">
        <v>0.0</v>
      </c>
      <c r="Q237" s="41" t="str">
        <f>IFERROR(VLOOKUP(F237,'Cadastro de assessores'!A:B,2,FALSE),"Não Cadastrado")</f>
        <v>250</v>
      </c>
      <c r="R237" s="27" t="s">
        <v>214</v>
      </c>
      <c r="S237" s="320">
        <v>44792.0</v>
      </c>
      <c r="T237" s="108"/>
      <c r="U237" s="323"/>
      <c r="V237" s="342" t="s">
        <v>3013</v>
      </c>
      <c r="W237" s="22" t="s">
        <v>215</v>
      </c>
      <c r="X237" s="324" t="s">
        <v>1489</v>
      </c>
      <c r="Y237" s="11" t="s">
        <v>269</v>
      </c>
      <c r="Z237" s="9" t="str">
        <f t="shared" si="1"/>
        <v>Ativo</v>
      </c>
      <c r="AA237" s="22"/>
      <c r="AB237" s="41" t="str">
        <f t="shared" si="47"/>
        <v/>
      </c>
      <c r="AC237" s="13" t="s">
        <v>220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  <c r="CF237" s="329">
        <v>0.0</v>
      </c>
    </row>
    <row r="238" ht="15.75" customHeight="1">
      <c r="A238" s="318" t="s">
        <v>164</v>
      </c>
      <c r="B238" s="318" t="s">
        <v>3014</v>
      </c>
      <c r="C238" s="319" t="s">
        <v>3015</v>
      </c>
      <c r="D238" s="27" t="s">
        <v>2468</v>
      </c>
      <c r="E238" s="27" t="s">
        <v>29</v>
      </c>
      <c r="F238" s="27" t="s">
        <v>2468</v>
      </c>
      <c r="G238" s="81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61" t="s">
        <v>239</v>
      </c>
      <c r="I238" s="87" t="s">
        <v>272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214</v>
      </c>
      <c r="S238" s="320">
        <v>43538.0</v>
      </c>
      <c r="T238" s="165"/>
      <c r="U238" s="165"/>
      <c r="V238" s="165"/>
      <c r="W238" s="22" t="s">
        <v>215</v>
      </c>
      <c r="X238" s="324" t="s">
        <v>3016</v>
      </c>
      <c r="Y238" s="28" t="s">
        <v>29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220</v>
      </c>
      <c r="AD238" s="41"/>
      <c r="AE238" s="373" t="s">
        <v>2400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  <c r="CF238" s="329">
        <v>0.0</v>
      </c>
    </row>
    <row r="239" ht="15.75" customHeight="1">
      <c r="A239" s="318" t="s">
        <v>164</v>
      </c>
      <c r="B239" s="318" t="s">
        <v>3017</v>
      </c>
      <c r="C239" s="319" t="s">
        <v>3018</v>
      </c>
      <c r="D239" s="27" t="s">
        <v>2358</v>
      </c>
      <c r="E239" s="27" t="s">
        <v>29</v>
      </c>
      <c r="F239" s="27" t="s">
        <v>2359</v>
      </c>
      <c r="G239" s="81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61" t="s">
        <v>239</v>
      </c>
      <c r="I239" s="87" t="s">
        <v>272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214</v>
      </c>
      <c r="S239" s="320">
        <v>43601.0</v>
      </c>
      <c r="T239" s="165"/>
      <c r="U239" s="165"/>
      <c r="V239" s="165" t="s">
        <v>3019</v>
      </c>
      <c r="W239" s="22" t="s">
        <v>215</v>
      </c>
      <c r="X239" s="324" t="s">
        <v>3020</v>
      </c>
      <c r="Y239" s="41" t="s">
        <v>29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220</v>
      </c>
      <c r="AD239" s="41"/>
      <c r="AE239" s="325" t="s">
        <v>2411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  <c r="CF239" s="329">
        <v>0.0</v>
      </c>
    </row>
    <row r="240" ht="15.75" customHeight="1">
      <c r="A240" s="318" t="s">
        <v>164</v>
      </c>
      <c r="B240" s="80" t="s">
        <v>3021</v>
      </c>
      <c r="C240" s="364" t="s">
        <v>3022</v>
      </c>
      <c r="D240" s="27" t="s">
        <v>18</v>
      </c>
      <c r="E240" s="27" t="s">
        <v>62</v>
      </c>
      <c r="F240" s="41" t="s">
        <v>74</v>
      </c>
      <c r="G240" s="81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282</v>
      </c>
      <c r="I240" s="82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2372</v>
      </c>
      <c r="S240" s="333">
        <v>44322.0</v>
      </c>
      <c r="T240" s="46"/>
      <c r="U240" s="46"/>
      <c r="V240" s="46"/>
      <c r="W240" s="22" t="s">
        <v>215</v>
      </c>
      <c r="X240" s="5" t="s">
        <v>3023</v>
      </c>
      <c r="Y240" s="38" t="s">
        <v>269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2418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2375</v>
      </c>
      <c r="BK240" s="326">
        <v>0.0</v>
      </c>
      <c r="BL240" s="326" t="s">
        <v>2375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  <c r="CF240" s="329">
        <v>0.0</v>
      </c>
    </row>
    <row r="241" ht="15.75" customHeight="1">
      <c r="A241" s="318" t="s">
        <v>164</v>
      </c>
      <c r="B241" s="226" t="s">
        <v>3024</v>
      </c>
      <c r="C241" s="353" t="s">
        <v>3025</v>
      </c>
      <c r="D241" s="27" t="s">
        <v>18</v>
      </c>
      <c r="E241" s="27" t="s">
        <v>62</v>
      </c>
      <c r="F241" s="41" t="s">
        <v>2443</v>
      </c>
      <c r="G241" s="81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282</v>
      </c>
      <c r="I241" s="82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2372</v>
      </c>
      <c r="S241" s="333">
        <v>44279.0</v>
      </c>
      <c r="T241" s="165"/>
      <c r="U241" s="165"/>
      <c r="V241" s="165"/>
      <c r="W241" s="22" t="s">
        <v>215</v>
      </c>
      <c r="X241" s="13" t="s">
        <v>3026</v>
      </c>
      <c r="Y241" s="38" t="s">
        <v>269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2418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2375</v>
      </c>
      <c r="BK241" s="326">
        <v>0.0</v>
      </c>
      <c r="BL241" s="326" t="s">
        <v>2375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  <c r="CF241" s="329">
        <v>0.0</v>
      </c>
    </row>
    <row r="242" ht="15.75" customHeight="1">
      <c r="A242" s="318" t="s">
        <v>164</v>
      </c>
      <c r="B242" s="80" t="s">
        <v>3027</v>
      </c>
      <c r="C242" s="30" t="s">
        <v>3028</v>
      </c>
      <c r="D242" s="27" t="s">
        <v>18</v>
      </c>
      <c r="E242" s="27" t="s">
        <v>29</v>
      </c>
      <c r="F242" s="27" t="s">
        <v>3029</v>
      </c>
      <c r="G242" s="81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61" t="s">
        <v>239</v>
      </c>
      <c r="I242" s="87" t="s">
        <v>272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2360</v>
      </c>
      <c r="P242" s="322">
        <v>0.0</v>
      </c>
      <c r="Q242" s="41">
        <f>IFERROR(VLOOKUP(F242,'Cadastro de assessores'!A:B,2,FALSE),"Não Cadastrado")</f>
        <v>12355</v>
      </c>
      <c r="R242" s="27" t="s">
        <v>239</v>
      </c>
      <c r="S242" s="27" t="s">
        <v>2409</v>
      </c>
      <c r="T242" s="46"/>
      <c r="U242" s="46"/>
      <c r="V242" s="46"/>
      <c r="W242" s="22" t="s">
        <v>215</v>
      </c>
      <c r="X242" s="5" t="s">
        <v>3030</v>
      </c>
      <c r="Y242" s="5" t="s">
        <v>29</v>
      </c>
      <c r="Z242" s="9" t="str">
        <f t="shared" si="1"/>
        <v>Inativo</v>
      </c>
      <c r="AA242" s="22"/>
      <c r="AB242" s="41" t="str">
        <f t="shared" si="47"/>
        <v/>
      </c>
      <c r="AC242" s="13" t="s">
        <v>220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  <c r="CF242" s="329">
        <v>0.0</v>
      </c>
    </row>
    <row r="243" ht="20.25" customHeight="1">
      <c r="A243" s="318" t="s">
        <v>164</v>
      </c>
      <c r="B243" s="80" t="s">
        <v>3031</v>
      </c>
      <c r="C243" s="30" t="s">
        <v>3032</v>
      </c>
      <c r="D243" s="27" t="s">
        <v>18</v>
      </c>
      <c r="E243" s="27" t="s">
        <v>62</v>
      </c>
      <c r="F243" s="27" t="s">
        <v>63</v>
      </c>
      <c r="G243" s="81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61" t="s">
        <v>239</v>
      </c>
      <c r="I243" s="87" t="s">
        <v>272</v>
      </c>
      <c r="J243" s="27" t="str">
        <f>IF(V243=0,"Não","Sim")</f>
        <v>Sim</v>
      </c>
      <c r="K243" s="320">
        <v>44323.0</v>
      </c>
      <c r="L243" s="22"/>
      <c r="M243" s="41" t="s">
        <v>278</v>
      </c>
      <c r="N243" s="40">
        <v>0.008</v>
      </c>
      <c r="O243" s="27" t="s">
        <v>2360</v>
      </c>
      <c r="P243" s="322">
        <v>0.0</v>
      </c>
      <c r="Q243" s="27" t="str">
        <f>IFERROR(VLOOKUP(F243,'Cadastro de assessores'!A:B,2,FALSE),"Não Cadastrado")</f>
        <v>250</v>
      </c>
      <c r="R243" s="27" t="s">
        <v>214</v>
      </c>
      <c r="S243" s="320">
        <v>44323.0</v>
      </c>
      <c r="T243" s="108"/>
      <c r="U243" s="46"/>
      <c r="V243" s="46" t="s">
        <v>3033</v>
      </c>
      <c r="W243" s="22" t="s">
        <v>296</v>
      </c>
      <c r="X243" s="5" t="s">
        <v>3034</v>
      </c>
      <c r="Y243" s="38" t="s">
        <v>269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220</v>
      </c>
      <c r="AD243" s="41"/>
      <c r="AE243" s="325" t="s">
        <v>2368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  <c r="CF243" s="329">
        <v>0.0</v>
      </c>
    </row>
    <row r="244" ht="15.75" customHeight="1">
      <c r="A244" s="318" t="s">
        <v>164</v>
      </c>
      <c r="B244" s="230" t="s">
        <v>3035</v>
      </c>
      <c r="C244" s="331" t="s">
        <v>3036</v>
      </c>
      <c r="D244" s="27" t="s">
        <v>2358</v>
      </c>
      <c r="E244" s="27" t="s">
        <v>29</v>
      </c>
      <c r="F244" s="41" t="s">
        <v>2371</v>
      </c>
      <c r="G244" s="81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282</v>
      </c>
      <c r="I244" s="82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2360</v>
      </c>
      <c r="P244" s="322">
        <v>0.0</v>
      </c>
      <c r="Q244" s="41" t="str">
        <f>IFERROR(VLOOKUP(F244,'Cadastro de assessores'!A:B,2,FALSE),"Não Cadastrado")</f>
        <v>2971</v>
      </c>
      <c r="R244" s="41" t="s">
        <v>2372</v>
      </c>
      <c r="S244" s="333">
        <v>43570.0</v>
      </c>
      <c r="T244" s="165"/>
      <c r="U244" s="165"/>
      <c r="V244" s="165"/>
      <c r="W244" s="22" t="s">
        <v>215</v>
      </c>
      <c r="X244" s="13" t="s">
        <v>3037</v>
      </c>
      <c r="Y244" s="41" t="s">
        <v>29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2411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2375</v>
      </c>
      <c r="BK244" s="326">
        <v>0.0</v>
      </c>
      <c r="BL244" s="326" t="s">
        <v>2375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  <c r="CF244" s="329">
        <v>0.0</v>
      </c>
    </row>
    <row r="245" ht="15.75" customHeight="1">
      <c r="A245" s="318" t="s">
        <v>164</v>
      </c>
      <c r="B245" s="318" t="s">
        <v>3035</v>
      </c>
      <c r="C245" s="319" t="s">
        <v>3038</v>
      </c>
      <c r="D245" s="27" t="s">
        <v>2358</v>
      </c>
      <c r="E245" s="27" t="s">
        <v>29</v>
      </c>
      <c r="F245" s="27" t="s">
        <v>2371</v>
      </c>
      <c r="G245" s="81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282</v>
      </c>
      <c r="I245" s="82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214</v>
      </c>
      <c r="S245" s="320">
        <v>43570.0</v>
      </c>
      <c r="T245" s="165"/>
      <c r="U245" s="165"/>
      <c r="V245" s="165"/>
      <c r="W245" s="22" t="s">
        <v>215</v>
      </c>
      <c r="X245" s="324" t="s">
        <v>3037</v>
      </c>
      <c r="Y245" s="41" t="s">
        <v>29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220</v>
      </c>
      <c r="AD245" s="41"/>
      <c r="AE245" s="325" t="s">
        <v>2411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  <c r="CF245" s="329">
        <v>0.0</v>
      </c>
    </row>
    <row r="246" ht="15.75" customHeight="1">
      <c r="A246" s="318" t="s">
        <v>164</v>
      </c>
      <c r="B246" s="230" t="s">
        <v>3035</v>
      </c>
      <c r="C246" s="331" t="s">
        <v>3039</v>
      </c>
      <c r="D246" s="27" t="s">
        <v>2358</v>
      </c>
      <c r="E246" s="27" t="s">
        <v>29</v>
      </c>
      <c r="F246" s="41" t="s">
        <v>2371</v>
      </c>
      <c r="G246" s="81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282</v>
      </c>
      <c r="I246" s="82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2372</v>
      </c>
      <c r="S246" s="333">
        <v>43570.0</v>
      </c>
      <c r="T246" s="165"/>
      <c r="U246" s="165"/>
      <c r="V246" s="165"/>
      <c r="W246" s="22" t="s">
        <v>215</v>
      </c>
      <c r="X246" s="13" t="s">
        <v>3037</v>
      </c>
      <c r="Y246" s="41" t="s">
        <v>29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2411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2375</v>
      </c>
      <c r="BK246" s="326">
        <v>0.0</v>
      </c>
      <c r="BL246" s="326" t="s">
        <v>2375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  <c r="CF246" s="329">
        <v>0.0</v>
      </c>
    </row>
    <row r="247" ht="15.75" customHeight="1">
      <c r="A247" s="318" t="s">
        <v>164</v>
      </c>
      <c r="B247" s="80" t="s">
        <v>1547</v>
      </c>
      <c r="C247" s="30" t="s">
        <v>3040</v>
      </c>
      <c r="D247" s="27" t="s">
        <v>18</v>
      </c>
      <c r="E247" s="27" t="s">
        <v>62</v>
      </c>
      <c r="F247" s="28" t="s">
        <v>74</v>
      </c>
      <c r="G247" s="81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282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214</v>
      </c>
      <c r="S247" s="101">
        <v>44382.0</v>
      </c>
      <c r="T247" s="108"/>
      <c r="U247" s="46"/>
      <c r="V247" s="96" t="s">
        <v>3041</v>
      </c>
      <c r="W247" s="22" t="s">
        <v>215</v>
      </c>
      <c r="X247" s="5" t="s">
        <v>1551</v>
      </c>
      <c r="Y247" s="38" t="s">
        <v>269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220</v>
      </c>
      <c r="AD247" s="41"/>
      <c r="AE247" s="340" t="s">
        <v>2418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  <c r="CF247" s="329">
        <v>0.0</v>
      </c>
    </row>
    <row r="248" ht="15.75" customHeight="1">
      <c r="A248" s="318" t="s">
        <v>164</v>
      </c>
      <c r="B248" s="230" t="s">
        <v>3042</v>
      </c>
      <c r="C248" s="331" t="s">
        <v>3043</v>
      </c>
      <c r="D248" s="27" t="s">
        <v>18</v>
      </c>
      <c r="E248" s="27" t="s">
        <v>29</v>
      </c>
      <c r="F248" s="41" t="s">
        <v>2612</v>
      </c>
      <c r="G248" s="81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282</v>
      </c>
      <c r="I248" s="82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2372</v>
      </c>
      <c r="S248" s="333">
        <v>43990.0</v>
      </c>
      <c r="T248" s="165"/>
      <c r="U248" s="165"/>
      <c r="V248" s="165"/>
      <c r="W248" s="22" t="s">
        <v>215</v>
      </c>
      <c r="X248" s="13" t="s">
        <v>3044</v>
      </c>
      <c r="Y248" s="41" t="s">
        <v>29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2423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2375</v>
      </c>
      <c r="BK248" s="326">
        <v>0.0</v>
      </c>
      <c r="BL248" s="326" t="s">
        <v>2375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  <c r="CF248" s="329">
        <v>0.0</v>
      </c>
    </row>
    <row r="249" ht="15.75" customHeight="1">
      <c r="A249" s="318" t="s">
        <v>164</v>
      </c>
      <c r="B249" s="80" t="s">
        <v>1552</v>
      </c>
      <c r="C249" s="30" t="s">
        <v>3045</v>
      </c>
      <c r="D249" s="27" t="s">
        <v>18</v>
      </c>
      <c r="E249" s="27" t="s">
        <v>62</v>
      </c>
      <c r="F249" s="28" t="s">
        <v>74</v>
      </c>
      <c r="G249" s="81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239</v>
      </c>
      <c r="I249" s="82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214</v>
      </c>
      <c r="S249" s="320">
        <v>44328.0</v>
      </c>
      <c r="T249" s="96" t="s">
        <v>3046</v>
      </c>
      <c r="U249" s="46"/>
      <c r="V249" s="46"/>
      <c r="W249" s="22" t="s">
        <v>215</v>
      </c>
      <c r="X249" s="5" t="s">
        <v>1554</v>
      </c>
      <c r="Y249" s="38" t="s">
        <v>269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220</v>
      </c>
      <c r="AD249" s="41"/>
      <c r="AE249" s="325" t="s">
        <v>2418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  <c r="CF249" s="329">
        <v>319215.57</v>
      </c>
    </row>
    <row r="250" ht="15.75" customHeight="1">
      <c r="A250" s="318" t="s">
        <v>164</v>
      </c>
      <c r="B250" s="226" t="s">
        <v>3047</v>
      </c>
      <c r="C250" s="331" t="s">
        <v>3048</v>
      </c>
      <c r="D250" s="27" t="s">
        <v>2358</v>
      </c>
      <c r="E250" s="27" t="s">
        <v>29</v>
      </c>
      <c r="F250" s="41" t="s">
        <v>2358</v>
      </c>
      <c r="G250" s="81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282</v>
      </c>
      <c r="I250" s="82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2360</v>
      </c>
      <c r="P250" s="322">
        <v>0.0</v>
      </c>
      <c r="Q250" s="41" t="str">
        <f>IFERROR(VLOOKUP(F250,'Cadastro de assessores'!A:B,2,FALSE),"Não Cadastrado")</f>
        <v>18986</v>
      </c>
      <c r="R250" s="41" t="s">
        <v>2372</v>
      </c>
      <c r="S250" s="333">
        <v>44036.0</v>
      </c>
      <c r="T250" s="165"/>
      <c r="U250" s="165"/>
      <c r="V250" s="165"/>
      <c r="W250" s="22" t="s">
        <v>215</v>
      </c>
      <c r="X250" s="13" t="s">
        <v>3049</v>
      </c>
      <c r="Y250" s="41" t="s">
        <v>29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3050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2375</v>
      </c>
      <c r="BK250" s="326">
        <v>0.0</v>
      </c>
      <c r="BL250" s="326" t="s">
        <v>2375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  <c r="CF250" s="329">
        <v>0.0</v>
      </c>
    </row>
    <row r="251" ht="15.75" customHeight="1">
      <c r="A251" s="318" t="s">
        <v>164</v>
      </c>
      <c r="B251" s="37" t="s">
        <v>3051</v>
      </c>
      <c r="C251" s="34" t="s">
        <v>3052</v>
      </c>
      <c r="D251" s="27" t="s">
        <v>18</v>
      </c>
      <c r="E251" s="27" t="s">
        <v>29</v>
      </c>
      <c r="F251" s="41" t="s">
        <v>234</v>
      </c>
      <c r="G251" s="81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61" t="s">
        <v>214</v>
      </c>
      <c r="I251" s="82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2360</v>
      </c>
      <c r="P251" s="322">
        <v>0.0</v>
      </c>
      <c r="Q251" s="397">
        <v>12332.0</v>
      </c>
      <c r="R251" s="41"/>
      <c r="S251" s="333"/>
      <c r="T251" s="165"/>
      <c r="U251" s="165"/>
      <c r="V251" s="165"/>
      <c r="W251" s="22" t="s">
        <v>215</v>
      </c>
      <c r="X251" s="398" t="s">
        <v>3053</v>
      </c>
      <c r="Y251" s="13" t="s">
        <v>556</v>
      </c>
      <c r="Z251" s="9" t="str">
        <f t="shared" si="1"/>
        <v>Ativo</v>
      </c>
      <c r="AA251" s="22"/>
      <c r="AB251" s="41" t="str">
        <f t="shared" si="47"/>
        <v/>
      </c>
      <c r="AC251" s="13" t="s">
        <v>220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  <c r="CF251" s="329">
        <v>102186.7</v>
      </c>
    </row>
    <row r="252" ht="15.75" customHeight="1">
      <c r="A252" s="318" t="s">
        <v>164</v>
      </c>
      <c r="B252" s="230" t="s">
        <v>3054</v>
      </c>
      <c r="C252" s="331" t="s">
        <v>3055</v>
      </c>
      <c r="D252" s="27" t="s">
        <v>2358</v>
      </c>
      <c r="E252" s="27" t="s">
        <v>29</v>
      </c>
      <c r="F252" s="41" t="s">
        <v>2359</v>
      </c>
      <c r="G252" s="81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282</v>
      </c>
      <c r="I252" s="82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2372</v>
      </c>
      <c r="S252" s="333">
        <v>43564.0</v>
      </c>
      <c r="T252" s="165"/>
      <c r="U252" s="165"/>
      <c r="V252" s="165"/>
      <c r="W252" s="22" t="s">
        <v>215</v>
      </c>
      <c r="X252" s="13" t="s">
        <v>3056</v>
      </c>
      <c r="Y252" s="38" t="s">
        <v>29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2400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2375</v>
      </c>
      <c r="BK252" s="326">
        <v>0.0</v>
      </c>
      <c r="BL252" s="326" t="s">
        <v>2375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  <c r="CF252" s="329">
        <v>0.0</v>
      </c>
    </row>
    <row r="253" ht="15.75" customHeight="1">
      <c r="A253" s="318" t="s">
        <v>164</v>
      </c>
      <c r="B253" s="226" t="s">
        <v>3054</v>
      </c>
      <c r="C253" s="331" t="s">
        <v>3057</v>
      </c>
      <c r="D253" s="27" t="s">
        <v>18</v>
      </c>
      <c r="E253" s="27" t="s">
        <v>29</v>
      </c>
      <c r="F253" s="27" t="s">
        <v>92</v>
      </c>
      <c r="G253" s="81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61" t="s">
        <v>214</v>
      </c>
      <c r="I253" s="82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2360</v>
      </c>
      <c r="P253" s="322">
        <v>0.0</v>
      </c>
      <c r="Q253" s="27">
        <f>IFERROR(VLOOKUP(F253,'Cadastro de assessores'!A:B,2,FALSE),"Não Cadastrado")</f>
        <v>12359</v>
      </c>
      <c r="R253" s="27" t="s">
        <v>214</v>
      </c>
      <c r="S253" s="335">
        <v>43811.0</v>
      </c>
      <c r="T253" s="350" t="s">
        <v>3058</v>
      </c>
      <c r="U253" s="243" t="s">
        <v>2387</v>
      </c>
      <c r="V253" s="165"/>
      <c r="W253" s="22" t="s">
        <v>215</v>
      </c>
      <c r="X253" s="13" t="s">
        <v>3056</v>
      </c>
      <c r="Y253" s="28" t="s">
        <v>29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2400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  <c r="CF253" s="329">
        <v>19413.46</v>
      </c>
    </row>
    <row r="254" ht="15.75" customHeight="1">
      <c r="A254" s="318" t="s">
        <v>164</v>
      </c>
      <c r="B254" s="230" t="s">
        <v>1572</v>
      </c>
      <c r="C254" s="331" t="s">
        <v>3059</v>
      </c>
      <c r="D254" s="27" t="s">
        <v>18</v>
      </c>
      <c r="E254" s="27" t="s">
        <v>62</v>
      </c>
      <c r="F254" s="41" t="s">
        <v>2443</v>
      </c>
      <c r="G254" s="81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61" t="s">
        <v>239</v>
      </c>
      <c r="I254" s="87" t="s">
        <v>272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2360</v>
      </c>
      <c r="P254" s="322">
        <v>0.0</v>
      </c>
      <c r="Q254" s="27" t="str">
        <f>IFERROR(VLOOKUP(F254,'Cadastro de assessores'!A:B,2,FALSE),"Não Cadastrado")</f>
        <v>22066</v>
      </c>
      <c r="R254" s="27" t="s">
        <v>214</v>
      </c>
      <c r="S254" s="333">
        <v>44761.0</v>
      </c>
      <c r="T254" s="165" t="s">
        <v>3060</v>
      </c>
      <c r="U254" s="165"/>
      <c r="V254" s="165"/>
      <c r="W254" s="22" t="s">
        <v>215</v>
      </c>
      <c r="X254" s="13" t="s">
        <v>1575</v>
      </c>
      <c r="Y254" s="38" t="s">
        <v>269</v>
      </c>
      <c r="Z254" s="9" t="str">
        <f t="shared" si="1"/>
        <v>Ativo</v>
      </c>
      <c r="AA254" s="22"/>
      <c r="AB254" s="41" t="str">
        <f t="shared" si="47"/>
        <v/>
      </c>
      <c r="AC254" s="13" t="s">
        <v>220</v>
      </c>
      <c r="AD254" s="41"/>
      <c r="AE254" s="325" t="s">
        <v>2368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  <c r="CF254" s="329">
        <v>0.0</v>
      </c>
    </row>
    <row r="255" ht="15.75" customHeight="1">
      <c r="A255" s="318" t="s">
        <v>164</v>
      </c>
      <c r="B255" s="230" t="s">
        <v>3061</v>
      </c>
      <c r="C255" s="331" t="s">
        <v>3062</v>
      </c>
      <c r="D255" s="27" t="s">
        <v>18</v>
      </c>
      <c r="E255" s="27" t="s">
        <v>29</v>
      </c>
      <c r="F255" s="41" t="s">
        <v>234</v>
      </c>
      <c r="G255" s="81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282</v>
      </c>
      <c r="I255" s="82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2372</v>
      </c>
      <c r="S255" s="333">
        <v>43475.0</v>
      </c>
      <c r="T255" s="387"/>
      <c r="U255" s="387"/>
      <c r="V255" s="165" t="s">
        <v>3063</v>
      </c>
      <c r="W255" s="22" t="s">
        <v>215</v>
      </c>
      <c r="X255" s="13" t="s">
        <v>3064</v>
      </c>
      <c r="Y255" s="41" t="s">
        <v>29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2432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2375</v>
      </c>
      <c r="BK255" s="326">
        <v>0.0</v>
      </c>
      <c r="BL255" s="326" t="s">
        <v>2375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  <c r="CF255" s="329">
        <v>0.0</v>
      </c>
    </row>
    <row r="256" ht="15.75" customHeight="1">
      <c r="A256" s="318" t="s">
        <v>164</v>
      </c>
      <c r="B256" s="80" t="s">
        <v>3065</v>
      </c>
      <c r="C256" s="30" t="s">
        <v>3066</v>
      </c>
      <c r="D256" s="27" t="s">
        <v>18</v>
      </c>
      <c r="E256" s="27" t="s">
        <v>62</v>
      </c>
      <c r="F256" s="28" t="s">
        <v>63</v>
      </c>
      <c r="G256" s="81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282</v>
      </c>
      <c r="I256" s="82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214</v>
      </c>
      <c r="S256" s="320">
        <v>44371.0</v>
      </c>
      <c r="T256" s="99"/>
      <c r="U256" s="46"/>
      <c r="V256" s="46" t="s">
        <v>3067</v>
      </c>
      <c r="W256" s="22" t="s">
        <v>215</v>
      </c>
      <c r="X256" s="5" t="s">
        <v>3068</v>
      </c>
      <c r="Y256" s="38" t="s">
        <v>269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220</v>
      </c>
      <c r="AD256" s="41"/>
      <c r="AE256" s="340" t="s">
        <v>2368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  <c r="CF256" s="329">
        <v>0.0</v>
      </c>
    </row>
    <row r="257" ht="15.75" customHeight="1">
      <c r="A257" s="318" t="s">
        <v>164</v>
      </c>
      <c r="B257" s="226" t="s">
        <v>3069</v>
      </c>
      <c r="C257" s="207" t="s">
        <v>3070</v>
      </c>
      <c r="D257" s="27" t="s">
        <v>18</v>
      </c>
      <c r="E257" s="27" t="s">
        <v>19</v>
      </c>
      <c r="F257" s="27" t="s">
        <v>42</v>
      </c>
      <c r="G257" s="81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61" t="s">
        <v>239</v>
      </c>
      <c r="I257" s="87" t="s">
        <v>272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2360</v>
      </c>
      <c r="P257" s="322">
        <v>0.0</v>
      </c>
      <c r="Q257" s="28" t="str">
        <f>IFERROR(VLOOKUP(F257,'Cadastro de assessores'!A:B,2,FALSE),"Não Cadastrado")</f>
        <v>17831</v>
      </c>
      <c r="R257" s="27" t="s">
        <v>214</v>
      </c>
      <c r="S257" s="320">
        <v>44818.0</v>
      </c>
      <c r="T257" s="165"/>
      <c r="U257" s="165"/>
      <c r="V257" s="165"/>
      <c r="W257" s="22" t="s">
        <v>215</v>
      </c>
      <c r="X257" s="13" t="s">
        <v>1604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  <c r="CF257" s="329">
        <v>0.0</v>
      </c>
    </row>
    <row r="258" ht="15.75" customHeight="1">
      <c r="A258" s="318" t="s">
        <v>164</v>
      </c>
      <c r="B258" s="226" t="s">
        <v>1609</v>
      </c>
      <c r="C258" s="207" t="s">
        <v>3071</v>
      </c>
      <c r="D258" s="27" t="s">
        <v>18</v>
      </c>
      <c r="E258" s="27" t="s">
        <v>62</v>
      </c>
      <c r="F258" s="27" t="s">
        <v>74</v>
      </c>
      <c r="G258" s="81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61" t="s">
        <v>239</v>
      </c>
      <c r="I258" s="87" t="s">
        <v>272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2360</v>
      </c>
      <c r="P258" s="322">
        <v>0.0</v>
      </c>
      <c r="Q258" s="27" t="str">
        <f>IFERROR(VLOOKUP(F258,'Cadastro de assessores'!A:B,2,FALSE),"Não Cadastrado")</f>
        <v>28411</v>
      </c>
      <c r="R258" s="27" t="s">
        <v>214</v>
      </c>
      <c r="S258" s="320">
        <v>44287.0</v>
      </c>
      <c r="T258" s="99"/>
      <c r="U258" s="165"/>
      <c r="V258" s="350" t="s">
        <v>3072</v>
      </c>
      <c r="W258" s="22" t="s">
        <v>215</v>
      </c>
      <c r="X258" s="13" t="s">
        <v>1611</v>
      </c>
      <c r="Y258" s="41" t="s">
        <v>298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3073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  <c r="CF258" s="329">
        <v>0.0</v>
      </c>
    </row>
    <row r="259" ht="15.75" customHeight="1">
      <c r="A259" s="318" t="s">
        <v>164</v>
      </c>
      <c r="B259" s="80" t="s">
        <v>3074</v>
      </c>
      <c r="C259" s="30" t="s">
        <v>3075</v>
      </c>
      <c r="D259" s="27" t="s">
        <v>18</v>
      </c>
      <c r="E259" s="27" t="s">
        <v>62</v>
      </c>
      <c r="F259" s="27" t="s">
        <v>74</v>
      </c>
      <c r="G259" s="81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61" t="s">
        <v>239</v>
      </c>
      <c r="I259" s="87" t="s">
        <v>272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2360</v>
      </c>
      <c r="P259" s="322">
        <v>0.0</v>
      </c>
      <c r="Q259" s="27" t="str">
        <f>IFERROR(VLOOKUP(F259,'Cadastro de assessores'!A:B,2,FALSE),"Não Cadastrado")</f>
        <v>28411</v>
      </c>
      <c r="R259" s="27" t="s">
        <v>214</v>
      </c>
      <c r="S259" s="320">
        <v>44321.0</v>
      </c>
      <c r="T259" s="99"/>
      <c r="U259" s="46"/>
      <c r="V259" s="46" t="s">
        <v>3076</v>
      </c>
      <c r="W259" s="22" t="s">
        <v>215</v>
      </c>
      <c r="X259" s="5" t="s">
        <v>3077</v>
      </c>
      <c r="Y259" s="38" t="s">
        <v>269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220</v>
      </c>
      <c r="AD259" s="41"/>
      <c r="AE259" s="325" t="s">
        <v>2418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  <c r="CF259" s="329">
        <v>0.0</v>
      </c>
    </row>
    <row r="260" ht="15.75" customHeight="1">
      <c r="A260" s="318" t="s">
        <v>164</v>
      </c>
      <c r="B260" s="80" t="s">
        <v>3078</v>
      </c>
      <c r="C260" s="30" t="s">
        <v>3079</v>
      </c>
      <c r="D260" s="27" t="s">
        <v>18</v>
      </c>
      <c r="E260" s="27" t="s">
        <v>62</v>
      </c>
      <c r="F260" s="27" t="s">
        <v>74</v>
      </c>
      <c r="G260" s="81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61" t="s">
        <v>239</v>
      </c>
      <c r="I260" s="87" t="s">
        <v>272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214</v>
      </c>
      <c r="S260" s="320">
        <v>44448.0</v>
      </c>
      <c r="T260" s="46"/>
      <c r="U260" s="46"/>
      <c r="V260" s="46" t="s">
        <v>3080</v>
      </c>
      <c r="W260" s="22" t="s">
        <v>215</v>
      </c>
      <c r="X260" s="5" t="s">
        <v>3081</v>
      </c>
      <c r="Y260" s="38" t="s">
        <v>269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220</v>
      </c>
      <c r="AD260" s="41"/>
      <c r="AE260" s="325" t="s">
        <v>2418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  <c r="CF260" s="329">
        <v>0.0</v>
      </c>
    </row>
    <row r="261" ht="15.75" customHeight="1">
      <c r="A261" s="318" t="s">
        <v>164</v>
      </c>
      <c r="B261" s="226" t="s">
        <v>3082</v>
      </c>
      <c r="C261" s="331" t="s">
        <v>3083</v>
      </c>
      <c r="D261" s="27" t="s">
        <v>2358</v>
      </c>
      <c r="E261" s="27" t="s">
        <v>29</v>
      </c>
      <c r="F261" s="41" t="s">
        <v>2359</v>
      </c>
      <c r="G261" s="81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282</v>
      </c>
      <c r="I261" s="82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2372</v>
      </c>
      <c r="S261" s="333">
        <v>43873.0</v>
      </c>
      <c r="T261" s="165"/>
      <c r="U261" s="165"/>
      <c r="V261" s="165"/>
      <c r="W261" s="22" t="s">
        <v>215</v>
      </c>
      <c r="X261" s="13" t="s">
        <v>3084</v>
      </c>
      <c r="Y261" s="41" t="s">
        <v>29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2933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2375</v>
      </c>
      <c r="BK261" s="326">
        <v>0.0</v>
      </c>
      <c r="BL261" s="326" t="s">
        <v>2375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  <c r="CF261" s="329">
        <v>0.0</v>
      </c>
    </row>
    <row r="262" ht="15.75" customHeight="1">
      <c r="A262" s="318" t="s">
        <v>164</v>
      </c>
      <c r="B262" s="80" t="s">
        <v>3085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1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239</v>
      </c>
      <c r="I262" s="87" t="s">
        <v>272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2360</v>
      </c>
      <c r="P262" s="322">
        <v>0.0</v>
      </c>
      <c r="Q262" s="41" t="str">
        <f>IFERROR(VLOOKUP(F262,'Cadastro de assessores'!A:B,2,FALSE),"Não Cadastrado")</f>
        <v>28411</v>
      </c>
      <c r="R262" s="41" t="s">
        <v>214</v>
      </c>
      <c r="S262" s="333">
        <v>44789.0</v>
      </c>
      <c r="T262" s="165"/>
      <c r="U262" s="165"/>
      <c r="V262" s="165"/>
      <c r="W262" s="22" t="s">
        <v>215</v>
      </c>
      <c r="X262" s="5" t="s">
        <v>3086</v>
      </c>
      <c r="Y262" s="38" t="s">
        <v>269</v>
      </c>
      <c r="Z262" s="9" t="str">
        <f t="shared" si="1"/>
        <v>Ativo</v>
      </c>
      <c r="AA262" s="22"/>
      <c r="AB262" s="41" t="str">
        <f t="shared" si="47"/>
        <v/>
      </c>
      <c r="AC262" s="13" t="s">
        <v>220</v>
      </c>
      <c r="AD262" s="41"/>
      <c r="AE262" s="325" t="s">
        <v>2368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  <c r="CF262" s="329">
        <v>0.0</v>
      </c>
    </row>
    <row r="263" ht="15.75" customHeight="1">
      <c r="A263" s="318" t="s">
        <v>164</v>
      </c>
      <c r="B263" s="80" t="s">
        <v>1623</v>
      </c>
      <c r="C263" s="364" t="s">
        <v>3087</v>
      </c>
      <c r="D263" s="27" t="s">
        <v>18</v>
      </c>
      <c r="E263" s="27" t="s">
        <v>62</v>
      </c>
      <c r="F263" s="41" t="s">
        <v>63</v>
      </c>
      <c r="G263" s="81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282</v>
      </c>
      <c r="I263" s="82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2372</v>
      </c>
      <c r="S263" s="333">
        <v>44322.0</v>
      </c>
      <c r="T263" s="165"/>
      <c r="U263" s="165"/>
      <c r="V263" s="165"/>
      <c r="W263" s="22" t="s">
        <v>215</v>
      </c>
      <c r="X263" s="5" t="s">
        <v>1625</v>
      </c>
      <c r="Y263" s="38" t="s">
        <v>269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2418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2375</v>
      </c>
      <c r="BK263" s="326">
        <v>0.0</v>
      </c>
      <c r="BL263" s="326" t="s">
        <v>2375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  <c r="CF263" s="329">
        <v>0.0</v>
      </c>
    </row>
    <row r="264" ht="15.75" customHeight="1">
      <c r="A264" s="318" t="s">
        <v>164</v>
      </c>
      <c r="B264" s="318" t="s">
        <v>1623</v>
      </c>
      <c r="C264" s="319" t="s">
        <v>3088</v>
      </c>
      <c r="D264" s="27" t="s">
        <v>18</v>
      </c>
      <c r="E264" s="27" t="s">
        <v>62</v>
      </c>
      <c r="F264" s="27" t="s">
        <v>63</v>
      </c>
      <c r="G264" s="81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61" t="s">
        <v>239</v>
      </c>
      <c r="I264" s="87" t="s">
        <v>272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2360</v>
      </c>
      <c r="P264" s="322">
        <v>0.0</v>
      </c>
      <c r="Q264" s="27">
        <v>250.0</v>
      </c>
      <c r="R264" s="27" t="s">
        <v>214</v>
      </c>
      <c r="S264" s="320">
        <v>44714.0</v>
      </c>
      <c r="T264" s="165" t="s">
        <v>3089</v>
      </c>
      <c r="U264" s="165"/>
      <c r="V264" s="165"/>
      <c r="W264" s="22" t="s">
        <v>215</v>
      </c>
      <c r="X264" s="324" t="s">
        <v>1625</v>
      </c>
      <c r="Y264" s="38" t="s">
        <v>269</v>
      </c>
      <c r="Z264" s="9" t="str">
        <f t="shared" si="1"/>
        <v>Ativo</v>
      </c>
      <c r="AA264" s="22"/>
      <c r="AB264" s="41" t="str">
        <f t="shared" si="47"/>
        <v/>
      </c>
      <c r="AC264" s="13" t="s">
        <v>220</v>
      </c>
      <c r="AD264" s="41"/>
      <c r="AE264" s="325" t="s">
        <v>2418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  <c r="CF264" s="329">
        <v>0.0</v>
      </c>
    </row>
    <row r="265" ht="15.75" customHeight="1">
      <c r="A265" s="318" t="s">
        <v>164</v>
      </c>
      <c r="B265" s="318" t="s">
        <v>3090</v>
      </c>
      <c r="C265" s="319" t="s">
        <v>3091</v>
      </c>
      <c r="D265" s="27" t="s">
        <v>18</v>
      </c>
      <c r="E265" s="27" t="s">
        <v>29</v>
      </c>
      <c r="F265" s="27" t="s">
        <v>79</v>
      </c>
      <c r="G265" s="81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61" t="s">
        <v>214</v>
      </c>
      <c r="I265" s="82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2360</v>
      </c>
      <c r="P265" s="322">
        <v>0.0</v>
      </c>
      <c r="Q265" s="27">
        <f>IFERROR(VLOOKUP(F265,'Cadastro de assessores'!A:B,2,FALSE),"Não Cadastrado")</f>
        <v>12344</v>
      </c>
      <c r="R265" s="27" t="s">
        <v>214</v>
      </c>
      <c r="S265" s="320">
        <v>43630.0</v>
      </c>
      <c r="T265" s="165"/>
      <c r="U265" s="243" t="s">
        <v>2387</v>
      </c>
      <c r="V265" s="165"/>
      <c r="W265" s="22" t="s">
        <v>215</v>
      </c>
      <c r="X265" s="324" t="s">
        <v>3092</v>
      </c>
      <c r="Y265" s="28" t="s">
        <v>29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220</v>
      </c>
      <c r="AD265" s="41"/>
      <c r="AE265" s="373" t="s">
        <v>2400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  <c r="CF265" s="329">
        <v>52553.05</v>
      </c>
    </row>
    <row r="266" ht="15.75" customHeight="1">
      <c r="A266" s="318" t="s">
        <v>164</v>
      </c>
      <c r="B266" s="226" t="s">
        <v>3093</v>
      </c>
      <c r="C266" s="353" t="s">
        <v>3094</v>
      </c>
      <c r="D266" s="27" t="s">
        <v>18</v>
      </c>
      <c r="E266" s="27" t="s">
        <v>62</v>
      </c>
      <c r="F266" s="41" t="s">
        <v>74</v>
      </c>
      <c r="G266" s="81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282</v>
      </c>
      <c r="I266" s="82" t="s">
        <v>24</v>
      </c>
      <c r="J266" s="27" t="str">
        <f t="shared" si="54"/>
        <v>Não</v>
      </c>
      <c r="K266" s="333">
        <v>44280.0</v>
      </c>
      <c r="L266" s="135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2372</v>
      </c>
      <c r="S266" s="333">
        <v>44280.0</v>
      </c>
      <c r="T266" s="165"/>
      <c r="U266" s="165"/>
      <c r="V266" s="165"/>
      <c r="W266" s="22" t="s">
        <v>215</v>
      </c>
      <c r="X266" s="13" t="s">
        <v>3095</v>
      </c>
      <c r="Y266" s="38" t="s">
        <v>269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2418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2375</v>
      </c>
      <c r="BK266" s="326">
        <v>0.0</v>
      </c>
      <c r="BL266" s="326" t="s">
        <v>2375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  <c r="CF266" s="329">
        <v>0.0</v>
      </c>
    </row>
    <row r="267" ht="15.75" customHeight="1">
      <c r="A267" s="318" t="s">
        <v>164</v>
      </c>
      <c r="B267" s="230" t="s">
        <v>3096</v>
      </c>
      <c r="C267" s="331" t="s">
        <v>3097</v>
      </c>
      <c r="D267" s="27" t="s">
        <v>2358</v>
      </c>
      <c r="E267" s="27" t="s">
        <v>29</v>
      </c>
      <c r="F267" s="41" t="s">
        <v>2371</v>
      </c>
      <c r="G267" s="81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282</v>
      </c>
      <c r="I267" s="82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2360</v>
      </c>
      <c r="P267" s="322">
        <v>0.0</v>
      </c>
      <c r="Q267" s="41" t="str">
        <f>IFERROR(VLOOKUP(F267,'Cadastro de assessores'!A:B,2,FALSE),"Não Cadastrado")</f>
        <v>2971</v>
      </c>
      <c r="R267" s="41" t="s">
        <v>2372</v>
      </c>
      <c r="S267" s="333">
        <v>43622.0</v>
      </c>
      <c r="T267" s="165"/>
      <c r="U267" s="165"/>
      <c r="V267" s="165"/>
      <c r="W267" s="22" t="s">
        <v>215</v>
      </c>
      <c r="X267" s="13" t="s">
        <v>3098</v>
      </c>
      <c r="Y267" s="41" t="s">
        <v>29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2389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2375</v>
      </c>
      <c r="BK267" s="326">
        <v>0.0</v>
      </c>
      <c r="BL267" s="326" t="s">
        <v>2375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  <c r="CF267" s="329">
        <v>0.0</v>
      </c>
    </row>
    <row r="268" ht="15.75" customHeight="1">
      <c r="A268" s="318" t="s">
        <v>164</v>
      </c>
      <c r="B268" s="230" t="s">
        <v>3096</v>
      </c>
      <c r="C268" s="331" t="s">
        <v>3099</v>
      </c>
      <c r="D268" s="27" t="s">
        <v>2358</v>
      </c>
      <c r="E268" s="27" t="s">
        <v>29</v>
      </c>
      <c r="F268" s="41" t="s">
        <v>2371</v>
      </c>
      <c r="G268" s="81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282</v>
      </c>
      <c r="I268" s="82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2372</v>
      </c>
      <c r="S268" s="333">
        <v>43622.0</v>
      </c>
      <c r="T268" s="165"/>
      <c r="U268" s="165"/>
      <c r="V268" s="165"/>
      <c r="W268" s="22" t="s">
        <v>215</v>
      </c>
      <c r="X268" s="13" t="s">
        <v>3098</v>
      </c>
      <c r="Y268" s="41" t="s">
        <v>29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2389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2375</v>
      </c>
      <c r="BK268" s="326">
        <v>0.0</v>
      </c>
      <c r="BL268" s="326" t="s">
        <v>2375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  <c r="CF268" s="329">
        <v>0.0</v>
      </c>
    </row>
    <row r="269" ht="15.75" customHeight="1">
      <c r="A269" s="318" t="s">
        <v>164</v>
      </c>
      <c r="B269" s="226" t="s">
        <v>3100</v>
      </c>
      <c r="C269" s="331" t="s">
        <v>3101</v>
      </c>
      <c r="D269" s="27" t="s">
        <v>2358</v>
      </c>
      <c r="E269" s="27" t="s">
        <v>29</v>
      </c>
      <c r="F269" s="27" t="s">
        <v>2359</v>
      </c>
      <c r="G269" s="81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61" t="s">
        <v>239</v>
      </c>
      <c r="I269" s="82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2360</v>
      </c>
      <c r="P269" s="322">
        <v>0.0</v>
      </c>
      <c r="Q269" s="27" t="str">
        <f>IFERROR(VLOOKUP(F269,'Cadastro de assessores'!A:B,2,FALSE),"Não Cadastrado")</f>
        <v>17573</v>
      </c>
      <c r="R269" s="27" t="s">
        <v>3102</v>
      </c>
      <c r="S269" s="320">
        <v>43917.0</v>
      </c>
      <c r="T269" s="36"/>
      <c r="U269" s="36"/>
      <c r="V269" s="36"/>
      <c r="W269" s="22" t="s">
        <v>215</v>
      </c>
      <c r="X269" s="13" t="s">
        <v>3103</v>
      </c>
      <c r="Y269" s="28" t="s">
        <v>29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220</v>
      </c>
      <c r="AD269" s="41"/>
      <c r="AE269" s="373" t="s">
        <v>2484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  <c r="CF269" s="329">
        <v>1317.88</v>
      </c>
    </row>
    <row r="270" ht="15.75" customHeight="1">
      <c r="A270" s="318" t="s">
        <v>164</v>
      </c>
      <c r="B270" s="226" t="s">
        <v>3104</v>
      </c>
      <c r="C270" s="331" t="s">
        <v>3105</v>
      </c>
      <c r="D270" s="27" t="s">
        <v>18</v>
      </c>
      <c r="E270" s="27" t="s">
        <v>62</v>
      </c>
      <c r="F270" s="41" t="s">
        <v>2443</v>
      </c>
      <c r="G270" s="81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282</v>
      </c>
      <c r="I270" s="82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2360</v>
      </c>
      <c r="P270" s="322">
        <v>0.0</v>
      </c>
      <c r="Q270" s="41" t="str">
        <f>IFERROR(VLOOKUP(F270,'Cadastro de assessores'!A:B,2,FALSE),"Não Cadastrado")</f>
        <v>22066</v>
      </c>
      <c r="R270" s="41" t="s">
        <v>2372</v>
      </c>
      <c r="S270" s="333">
        <v>44280.0</v>
      </c>
      <c r="T270" s="165"/>
      <c r="U270" s="165"/>
      <c r="V270" s="165"/>
      <c r="W270" s="22" t="s">
        <v>215</v>
      </c>
      <c r="X270" s="13" t="s">
        <v>3106</v>
      </c>
      <c r="Y270" s="38" t="s">
        <v>269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2418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2375</v>
      </c>
      <c r="BK270" s="326">
        <v>0.0</v>
      </c>
      <c r="BL270" s="326" t="s">
        <v>2375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  <c r="CF270" s="329">
        <v>0.0</v>
      </c>
    </row>
    <row r="271" ht="15.75" customHeight="1">
      <c r="A271" s="318" t="s">
        <v>164</v>
      </c>
      <c r="B271" s="80" t="s">
        <v>1656</v>
      </c>
      <c r="C271" s="30" t="s">
        <v>3107</v>
      </c>
      <c r="D271" s="27" t="s">
        <v>18</v>
      </c>
      <c r="E271" s="27" t="s">
        <v>62</v>
      </c>
      <c r="F271" s="27" t="s">
        <v>74</v>
      </c>
      <c r="G271" s="81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61" t="s">
        <v>239</v>
      </c>
      <c r="I271" s="87" t="s">
        <v>272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2360</v>
      </c>
      <c r="P271" s="322">
        <v>0.0</v>
      </c>
      <c r="Q271" s="27" t="str">
        <f>IFERROR(VLOOKUP(F271,'Cadastro de assessores'!A:B,2,FALSE),"Não Cadastrado")</f>
        <v>28411</v>
      </c>
      <c r="R271" s="27" t="s">
        <v>214</v>
      </c>
      <c r="S271" s="320">
        <v>44679.0</v>
      </c>
      <c r="T271" s="46"/>
      <c r="U271" s="46"/>
      <c r="V271" s="46"/>
      <c r="W271" s="22" t="s">
        <v>215</v>
      </c>
      <c r="X271" s="5" t="s">
        <v>1658</v>
      </c>
      <c r="Y271" s="38" t="s">
        <v>269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220</v>
      </c>
      <c r="AD271" s="41"/>
      <c r="AE271" s="325" t="s">
        <v>2418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  <c r="CF271" s="329">
        <v>0.0</v>
      </c>
    </row>
    <row r="272" ht="15.75" customHeight="1">
      <c r="A272" s="318" t="s">
        <v>164</v>
      </c>
      <c r="B272" s="226" t="s">
        <v>3108</v>
      </c>
      <c r="C272" s="331" t="s">
        <v>3109</v>
      </c>
      <c r="D272" s="27" t="s">
        <v>2358</v>
      </c>
      <c r="E272" s="27" t="s">
        <v>29</v>
      </c>
      <c r="F272" s="41" t="s">
        <v>2371</v>
      </c>
      <c r="G272" s="81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282</v>
      </c>
      <c r="I272" s="82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2360</v>
      </c>
      <c r="P272" s="322">
        <v>0.0</v>
      </c>
      <c r="Q272" s="41" t="str">
        <f>IFERROR(VLOOKUP(F272,'Cadastro de assessores'!A:B,2,FALSE),"Não Cadastrado")</f>
        <v>2971</v>
      </c>
      <c r="R272" s="41" t="s">
        <v>2372</v>
      </c>
      <c r="S272" s="337">
        <v>43795.0</v>
      </c>
      <c r="T272" s="165"/>
      <c r="U272" s="165"/>
      <c r="V272" s="165"/>
      <c r="W272" s="22" t="s">
        <v>215</v>
      </c>
      <c r="X272" s="13" t="s">
        <v>3110</v>
      </c>
      <c r="Y272" s="41" t="s">
        <v>29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2465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2375</v>
      </c>
      <c r="BK272" s="326">
        <v>0.0</v>
      </c>
      <c r="BL272" s="326" t="s">
        <v>2375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  <c r="CF272" s="329">
        <v>0.0</v>
      </c>
    </row>
    <row r="273" ht="15.75" customHeight="1">
      <c r="A273" s="318" t="s">
        <v>164</v>
      </c>
      <c r="B273" s="97" t="s">
        <v>1683</v>
      </c>
      <c r="C273" s="364" t="s">
        <v>3111</v>
      </c>
      <c r="D273" s="27" t="s">
        <v>18</v>
      </c>
      <c r="E273" s="27" t="s">
        <v>62</v>
      </c>
      <c r="F273" s="41" t="s">
        <v>63</v>
      </c>
      <c r="G273" s="81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282</v>
      </c>
      <c r="I273" s="82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2360</v>
      </c>
      <c r="P273" s="322">
        <v>0.0</v>
      </c>
      <c r="Q273" s="41" t="str">
        <f>IFERROR(VLOOKUP(F273,'Cadastro de assessores'!A:B,2,FALSE),"Não Cadastrado")</f>
        <v>250</v>
      </c>
      <c r="R273" s="41" t="s">
        <v>2372</v>
      </c>
      <c r="S273" s="333">
        <v>44627.0</v>
      </c>
      <c r="T273" s="46"/>
      <c r="U273" s="46"/>
      <c r="V273" s="46"/>
      <c r="W273" s="22" t="s">
        <v>215</v>
      </c>
      <c r="X273" s="5" t="s">
        <v>1685</v>
      </c>
      <c r="Y273" s="38" t="s">
        <v>298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220</v>
      </c>
      <c r="AD273" s="41"/>
      <c r="AE273" s="325" t="s">
        <v>2569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2375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  <c r="CF273" s="329">
        <v>0.0</v>
      </c>
    </row>
    <row r="274" ht="15.75" customHeight="1">
      <c r="A274" s="318" t="s">
        <v>164</v>
      </c>
      <c r="B274" s="97" t="s">
        <v>1683</v>
      </c>
      <c r="C274" s="364" t="s">
        <v>3112</v>
      </c>
      <c r="D274" s="27" t="s">
        <v>18</v>
      </c>
      <c r="E274" s="27" t="s">
        <v>62</v>
      </c>
      <c r="F274" s="41" t="s">
        <v>63</v>
      </c>
      <c r="G274" s="81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282</v>
      </c>
      <c r="I274" s="82" t="s">
        <v>24</v>
      </c>
      <c r="J274" s="27" t="str">
        <f t="shared" si="54"/>
        <v>Não</v>
      </c>
      <c r="K274" s="41"/>
      <c r="L274" s="101">
        <v>44637.0</v>
      </c>
      <c r="M274" s="22" t="s">
        <v>2718</v>
      </c>
      <c r="N274" s="334">
        <v>0.01</v>
      </c>
      <c r="O274" s="27" t="s">
        <v>2360</v>
      </c>
      <c r="P274" s="322">
        <v>0.0</v>
      </c>
      <c r="Q274" s="41" t="str">
        <f>IFERROR(VLOOKUP(F274,'Cadastro de assessores'!A:B,2,FALSE),"Não Cadastrado")</f>
        <v>250</v>
      </c>
      <c r="R274" s="41" t="s">
        <v>2372</v>
      </c>
      <c r="S274" s="41"/>
      <c r="T274" s="46"/>
      <c r="U274" s="46"/>
      <c r="V274" s="46"/>
      <c r="W274" s="22" t="s">
        <v>215</v>
      </c>
      <c r="X274" s="5" t="s">
        <v>1685</v>
      </c>
      <c r="Y274" s="38" t="s">
        <v>298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2569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2375</v>
      </c>
      <c r="BK274" s="326">
        <v>0.0</v>
      </c>
      <c r="BL274" s="326" t="s">
        <v>2375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  <c r="CF274" s="329">
        <v>0.0</v>
      </c>
    </row>
    <row r="275" ht="15.75" customHeight="1">
      <c r="A275" s="318" t="s">
        <v>164</v>
      </c>
      <c r="B275" s="97" t="s">
        <v>1683</v>
      </c>
      <c r="C275" s="30" t="s">
        <v>3113</v>
      </c>
      <c r="D275" s="27" t="s">
        <v>18</v>
      </c>
      <c r="E275" s="27" t="s">
        <v>62</v>
      </c>
      <c r="F275" s="27" t="s">
        <v>570</v>
      </c>
      <c r="G275" s="81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61" t="s">
        <v>214</v>
      </c>
      <c r="I275" s="82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2360</v>
      </c>
      <c r="P275" s="322">
        <v>0.0</v>
      </c>
      <c r="Q275" s="27">
        <f>IFERROR(VLOOKUP(F275,'Cadastro de assessores'!A:B,2,FALSE),"Não Cadastrado")</f>
        <v>12362</v>
      </c>
      <c r="R275" s="27" t="s">
        <v>214</v>
      </c>
      <c r="S275" s="320">
        <v>44622.0</v>
      </c>
      <c r="T275" s="46"/>
      <c r="U275" s="46"/>
      <c r="V275" s="46"/>
      <c r="W275" s="22" t="s">
        <v>215</v>
      </c>
      <c r="X275" s="5" t="s">
        <v>1685</v>
      </c>
      <c r="Y275" s="38" t="s">
        <v>298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2569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  <c r="CF275" s="329">
        <v>1826222.76</v>
      </c>
    </row>
    <row r="276" ht="15.75" customHeight="1">
      <c r="A276" s="318" t="s">
        <v>164</v>
      </c>
      <c r="B276" s="97" t="s">
        <v>3114</v>
      </c>
      <c r="C276" s="30" t="s">
        <v>3115</v>
      </c>
      <c r="D276" s="27" t="s">
        <v>18</v>
      </c>
      <c r="E276" s="27" t="s">
        <v>62</v>
      </c>
      <c r="F276" s="27" t="s">
        <v>63</v>
      </c>
      <c r="G276" s="81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282</v>
      </c>
      <c r="I276" s="82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214</v>
      </c>
      <c r="S276" s="320">
        <v>44319.0</v>
      </c>
      <c r="T276" s="46"/>
      <c r="U276" s="46"/>
      <c r="V276" s="46"/>
      <c r="W276" s="22" t="s">
        <v>215</v>
      </c>
      <c r="X276" s="5" t="s">
        <v>3116</v>
      </c>
      <c r="Y276" s="38" t="s">
        <v>269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220</v>
      </c>
      <c r="AD276" s="41"/>
      <c r="AE276" s="325" t="s">
        <v>2418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  <c r="CF276" s="329">
        <v>0.0</v>
      </c>
    </row>
    <row r="277" ht="15.75" customHeight="1">
      <c r="A277" s="318" t="s">
        <v>164</v>
      </c>
      <c r="B277" s="80" t="s">
        <v>3117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1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61" t="s">
        <v>239</v>
      </c>
      <c r="I277" s="87" t="s">
        <v>272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2360</v>
      </c>
      <c r="P277" s="322">
        <v>0.0</v>
      </c>
      <c r="Q277" s="27" t="str">
        <f>IFERROR(VLOOKUP(F277,'Cadastro de assessores'!A:B,2,FALSE),"Não Cadastrado")</f>
        <v>28411</v>
      </c>
      <c r="R277" s="27" t="s">
        <v>214</v>
      </c>
      <c r="S277" s="320">
        <v>44585.0</v>
      </c>
      <c r="T277" s="46"/>
      <c r="U277" s="46"/>
      <c r="V277" s="46"/>
      <c r="W277" s="22" t="s">
        <v>215</v>
      </c>
      <c r="X277" s="5" t="s">
        <v>3118</v>
      </c>
      <c r="Y277" s="38" t="s">
        <v>269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220</v>
      </c>
      <c r="AD277" s="41"/>
      <c r="AE277" s="325" t="s">
        <v>2418</v>
      </c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3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  <c r="CF277" s="329">
        <v>0.0</v>
      </c>
    </row>
    <row r="278" ht="15.75" customHeight="1">
      <c r="A278" s="318" t="s">
        <v>164</v>
      </c>
      <c r="B278" s="318" t="s">
        <v>3119</v>
      </c>
      <c r="C278" s="319" t="s">
        <v>3120</v>
      </c>
      <c r="D278" s="27" t="s">
        <v>2468</v>
      </c>
      <c r="E278" s="27" t="s">
        <v>29</v>
      </c>
      <c r="F278" s="27" t="s">
        <v>2468</v>
      </c>
      <c r="G278" s="81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61" t="s">
        <v>214</v>
      </c>
      <c r="I278" s="82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2360</v>
      </c>
      <c r="P278" s="322">
        <v>0.0</v>
      </c>
      <c r="Q278" s="27" t="str">
        <f>IFERROR(VLOOKUP(F278,'Cadastro de assessores'!A:B,2,FALSE),"Não Cadastrado")</f>
        <v>22400</v>
      </c>
      <c r="R278" s="27" t="s">
        <v>214</v>
      </c>
      <c r="S278" s="320">
        <v>43441.0</v>
      </c>
      <c r="T278" s="165"/>
      <c r="U278" s="165"/>
      <c r="V278" s="165"/>
      <c r="W278" s="22" t="s">
        <v>215</v>
      </c>
      <c r="X278" s="324" t="s">
        <v>3121</v>
      </c>
      <c r="Y278" s="28" t="s">
        <v>29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220</v>
      </c>
      <c r="AD278" s="41"/>
      <c r="AE278" s="373" t="s">
        <v>2400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  <c r="CF278" s="329">
        <v>250288.14</v>
      </c>
    </row>
    <row r="279" ht="15.75" customHeight="1">
      <c r="A279" s="318" t="s">
        <v>164</v>
      </c>
      <c r="B279" s="376" t="s">
        <v>3122</v>
      </c>
      <c r="C279" s="368" t="s">
        <v>3123</v>
      </c>
      <c r="D279" s="27" t="s">
        <v>18</v>
      </c>
      <c r="E279" s="27" t="s">
        <v>29</v>
      </c>
      <c r="F279" s="41" t="s">
        <v>234</v>
      </c>
      <c r="G279" s="81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61" t="s">
        <v>214</v>
      </c>
      <c r="I279" s="82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2360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5"/>
      <c r="U279" s="165"/>
      <c r="V279" s="165"/>
      <c r="W279" s="22" t="s">
        <v>215</v>
      </c>
      <c r="X279" s="13" t="s">
        <v>1710</v>
      </c>
      <c r="Y279" s="13" t="s">
        <v>556</v>
      </c>
      <c r="Z279" s="9" t="str">
        <f t="shared" si="1"/>
        <v>Ativo</v>
      </c>
      <c r="AA279" s="22"/>
      <c r="AB279" s="41" t="str">
        <f t="shared" si="47"/>
        <v/>
      </c>
      <c r="AC279" s="13" t="s">
        <v>220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  <c r="CF279" s="329">
        <v>353873.37</v>
      </c>
    </row>
    <row r="280" ht="15.75" customHeight="1">
      <c r="A280" s="318" t="s">
        <v>164</v>
      </c>
      <c r="B280" s="226" t="s">
        <v>3124</v>
      </c>
      <c r="C280" s="331" t="s">
        <v>3125</v>
      </c>
      <c r="D280" s="27" t="s">
        <v>2358</v>
      </c>
      <c r="E280" s="27" t="s">
        <v>29</v>
      </c>
      <c r="F280" s="41" t="s">
        <v>2358</v>
      </c>
      <c r="G280" s="81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282</v>
      </c>
      <c r="I280" s="82" t="s">
        <v>24</v>
      </c>
      <c r="J280" s="27" t="str">
        <f t="shared" si="54"/>
        <v>Não</v>
      </c>
      <c r="K280" s="334"/>
      <c r="L280" s="399">
        <v>44044.0</v>
      </c>
      <c r="M280" s="41" t="s">
        <v>3126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2372</v>
      </c>
      <c r="S280" s="334"/>
      <c r="T280" s="165"/>
      <c r="U280" s="165"/>
      <c r="V280" s="165"/>
      <c r="W280" s="22" t="s">
        <v>215</v>
      </c>
      <c r="X280" s="13" t="s">
        <v>3127</v>
      </c>
      <c r="Y280" s="41" t="s">
        <v>29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3128</v>
      </c>
      <c r="AF280" s="326"/>
      <c r="AG280" s="326"/>
      <c r="AH280" s="326"/>
      <c r="AI280" s="326"/>
      <c r="AJ280" s="326"/>
      <c r="AK280" s="326"/>
      <c r="AL280" s="326" t="s">
        <v>3129</v>
      </c>
      <c r="AM280" s="336" t="s">
        <v>3129</v>
      </c>
      <c r="AN280" s="336" t="s">
        <v>3129</v>
      </c>
      <c r="AO280" s="336" t="s">
        <v>3129</v>
      </c>
      <c r="AP280" s="326" t="s">
        <v>3129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  <c r="CF280" s="329">
        <v>0.0</v>
      </c>
    </row>
    <row r="281" ht="15.75" customHeight="1">
      <c r="A281" s="318" t="s">
        <v>164</v>
      </c>
      <c r="B281" s="226" t="s">
        <v>3130</v>
      </c>
      <c r="C281" s="331" t="s">
        <v>3131</v>
      </c>
      <c r="D281" s="27" t="s">
        <v>2468</v>
      </c>
      <c r="E281" s="27" t="s">
        <v>29</v>
      </c>
      <c r="F281" s="27" t="s">
        <v>2468</v>
      </c>
      <c r="G281" s="81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61" t="s">
        <v>239</v>
      </c>
      <c r="I281" s="87" t="s">
        <v>272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3132</v>
      </c>
      <c r="S281" s="320">
        <v>43441.0</v>
      </c>
      <c r="T281" s="165"/>
      <c r="U281" s="165"/>
      <c r="V281" s="165"/>
      <c r="W281" s="22" t="s">
        <v>215</v>
      </c>
      <c r="X281" s="13" t="s">
        <v>3133</v>
      </c>
      <c r="Y281" s="41" t="s">
        <v>29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220</v>
      </c>
      <c r="AD281" s="41"/>
      <c r="AE281" s="325" t="s">
        <v>2465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  <c r="CF281" s="329">
        <v>0.0</v>
      </c>
    </row>
    <row r="282" ht="15.75" customHeight="1">
      <c r="A282" s="318" t="s">
        <v>164</v>
      </c>
      <c r="B282" s="226" t="s">
        <v>3134</v>
      </c>
      <c r="C282" s="207" t="s">
        <v>3135</v>
      </c>
      <c r="D282" s="27" t="s">
        <v>18</v>
      </c>
      <c r="E282" s="27" t="s">
        <v>62</v>
      </c>
      <c r="F282" s="27" t="s">
        <v>74</v>
      </c>
      <c r="G282" s="81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61" t="s">
        <v>239</v>
      </c>
      <c r="I282" s="87" t="s">
        <v>272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214</v>
      </c>
      <c r="S282" s="320">
        <v>44280.0</v>
      </c>
      <c r="T282" s="165"/>
      <c r="U282" s="165"/>
      <c r="V282" s="165"/>
      <c r="W282" s="22" t="s">
        <v>215</v>
      </c>
      <c r="X282" s="13" t="s">
        <v>3136</v>
      </c>
      <c r="Y282" s="38" t="s">
        <v>269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220</v>
      </c>
      <c r="AD282" s="41"/>
      <c r="AE282" s="325" t="s">
        <v>2418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  <c r="CF282" s="329">
        <v>35.4</v>
      </c>
    </row>
    <row r="283" ht="15.75" customHeight="1">
      <c r="A283" s="318" t="s">
        <v>164</v>
      </c>
      <c r="B283" s="80" t="s">
        <v>3137</v>
      </c>
      <c r="C283" s="364" t="s">
        <v>3138</v>
      </c>
      <c r="D283" s="27" t="s">
        <v>18</v>
      </c>
      <c r="E283" s="27" t="s">
        <v>62</v>
      </c>
      <c r="F283" s="38" t="s">
        <v>74</v>
      </c>
      <c r="G283" s="81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282</v>
      </c>
      <c r="I283" s="82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2372</v>
      </c>
      <c r="S283" s="101">
        <v>44391.0</v>
      </c>
      <c r="T283" s="46"/>
      <c r="U283" s="46"/>
      <c r="V283" s="46"/>
      <c r="W283" s="22" t="s">
        <v>296</v>
      </c>
      <c r="X283" s="5" t="s">
        <v>3139</v>
      </c>
      <c r="Y283" s="38" t="s">
        <v>269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220</v>
      </c>
      <c r="AD283" s="41"/>
      <c r="AE283" s="340" t="s">
        <v>3140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2375</v>
      </c>
      <c r="BK283" s="326">
        <v>0.0</v>
      </c>
      <c r="BL283" s="326" t="s">
        <v>2375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  <c r="CF283" s="329">
        <v>0.0</v>
      </c>
    </row>
    <row r="284" ht="15.75" customHeight="1">
      <c r="A284" s="318" t="s">
        <v>164</v>
      </c>
      <c r="B284" s="226" t="s">
        <v>3141</v>
      </c>
      <c r="C284" s="331" t="s">
        <v>3142</v>
      </c>
      <c r="D284" s="27" t="s">
        <v>2358</v>
      </c>
      <c r="E284" s="27" t="s">
        <v>29</v>
      </c>
      <c r="F284" s="41" t="s">
        <v>2359</v>
      </c>
      <c r="G284" s="81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282</v>
      </c>
      <c r="I284" s="82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2372</v>
      </c>
      <c r="S284" s="333">
        <v>43710.0</v>
      </c>
      <c r="T284" s="323"/>
      <c r="U284" s="323"/>
      <c r="V284" s="165" t="s">
        <v>3143</v>
      </c>
      <c r="W284" s="22" t="s">
        <v>215</v>
      </c>
      <c r="X284" s="13" t="s">
        <v>3144</v>
      </c>
      <c r="Y284" s="38" t="s">
        <v>29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2400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2375</v>
      </c>
      <c r="BK284" s="326">
        <v>0.0</v>
      </c>
      <c r="BL284" s="326" t="s">
        <v>2375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  <c r="CF284" s="329">
        <v>0.0</v>
      </c>
    </row>
    <row r="285" ht="15.75" customHeight="1">
      <c r="A285" s="318" t="s">
        <v>164</v>
      </c>
      <c r="B285" s="97" t="s">
        <v>1749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1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239</v>
      </c>
      <c r="I285" s="87" t="s">
        <v>272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2360</v>
      </c>
      <c r="P285" s="322">
        <v>0.0</v>
      </c>
      <c r="Q285" s="27" t="str">
        <f>IFERROR(VLOOKUP(F285,'Cadastro de assessores'!A:B,2,FALSE),"Não Cadastrado")</f>
        <v>250</v>
      </c>
      <c r="R285" s="27" t="s">
        <v>214</v>
      </c>
      <c r="S285" s="101">
        <v>44477.0</v>
      </c>
      <c r="T285" s="46"/>
      <c r="U285" s="46"/>
      <c r="V285" s="46"/>
      <c r="W285" s="22" t="s">
        <v>215</v>
      </c>
      <c r="X285" s="5" t="s">
        <v>1752</v>
      </c>
      <c r="Y285" s="38" t="s">
        <v>269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220</v>
      </c>
      <c r="AD285" s="41"/>
      <c r="AE285" s="325" t="s">
        <v>2418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  <c r="CF285" s="329">
        <v>0.0</v>
      </c>
    </row>
    <row r="286" ht="15.75" customHeight="1">
      <c r="A286" s="318" t="s">
        <v>164</v>
      </c>
      <c r="B286" s="341" t="s">
        <v>1753</v>
      </c>
      <c r="C286" s="331" t="s">
        <v>3145</v>
      </c>
      <c r="D286" s="27" t="s">
        <v>18</v>
      </c>
      <c r="E286" s="27" t="s">
        <v>62</v>
      </c>
      <c r="F286" s="27" t="s">
        <v>63</v>
      </c>
      <c r="G286" s="81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61" t="s">
        <v>239</v>
      </c>
      <c r="I286" s="87" t="s">
        <v>272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2360</v>
      </c>
      <c r="P286" s="322">
        <v>0.0</v>
      </c>
      <c r="Q286" s="27" t="str">
        <f>IFERROR(VLOOKUP(F286,'Cadastro de assessores'!A:B,2,FALSE),"Não Cadastrado")</f>
        <v>250</v>
      </c>
      <c r="R286" s="27" t="s">
        <v>214</v>
      </c>
      <c r="S286" s="320">
        <v>44223.0</v>
      </c>
      <c r="T286" s="99"/>
      <c r="U286" s="165"/>
      <c r="V286" s="350" t="s">
        <v>3146</v>
      </c>
      <c r="W286" s="22" t="s">
        <v>215</v>
      </c>
      <c r="X286" s="324" t="s">
        <v>1755</v>
      </c>
      <c r="Y286" s="38" t="s">
        <v>269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220</v>
      </c>
      <c r="AD286" s="41"/>
      <c r="AE286" s="325" t="s">
        <v>2418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  <c r="CF286" s="329">
        <v>0.0</v>
      </c>
    </row>
    <row r="287" ht="15.75" customHeight="1">
      <c r="A287" s="318" t="s">
        <v>164</v>
      </c>
      <c r="B287" s="230" t="s">
        <v>3147</v>
      </c>
      <c r="C287" s="331" t="s">
        <v>3148</v>
      </c>
      <c r="D287" s="27" t="s">
        <v>2358</v>
      </c>
      <c r="E287" s="27" t="s">
        <v>29</v>
      </c>
      <c r="F287" s="41" t="s">
        <v>2359</v>
      </c>
      <c r="G287" s="81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282</v>
      </c>
      <c r="I287" s="82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2372</v>
      </c>
      <c r="S287" s="333">
        <v>43699.0</v>
      </c>
      <c r="T287" s="387"/>
      <c r="U287" s="387"/>
      <c r="V287" s="350"/>
      <c r="W287" s="22" t="s">
        <v>215</v>
      </c>
      <c r="X287" s="13" t="s">
        <v>3149</v>
      </c>
      <c r="Y287" s="38" t="s">
        <v>29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2400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2375</v>
      </c>
      <c r="BK287" s="326">
        <v>0.0</v>
      </c>
      <c r="BL287" s="326" t="s">
        <v>2375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  <c r="CF287" s="329">
        <v>0.0</v>
      </c>
    </row>
    <row r="288" ht="15.75" customHeight="1">
      <c r="A288" s="318" t="s">
        <v>164</v>
      </c>
      <c r="B288" s="341" t="s">
        <v>1771</v>
      </c>
      <c r="C288" s="331" t="s">
        <v>3150</v>
      </c>
      <c r="D288" s="27" t="s">
        <v>18</v>
      </c>
      <c r="E288" s="27" t="s">
        <v>62</v>
      </c>
      <c r="F288" s="27" t="s">
        <v>63</v>
      </c>
      <c r="G288" s="81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61" t="s">
        <v>214</v>
      </c>
      <c r="I288" s="82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214</v>
      </c>
      <c r="S288" s="320">
        <v>44263.0</v>
      </c>
      <c r="T288" s="350" t="s">
        <v>3151</v>
      </c>
      <c r="U288" s="165"/>
      <c r="V288" s="350"/>
      <c r="W288" s="22" t="s">
        <v>215</v>
      </c>
      <c r="X288" s="324" t="s">
        <v>1774</v>
      </c>
      <c r="Y288" s="38" t="s">
        <v>269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220</v>
      </c>
      <c r="AD288" s="41"/>
      <c r="AE288" s="325" t="s">
        <v>2418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  <c r="CF288" s="329">
        <v>13458.75</v>
      </c>
    </row>
    <row r="289" ht="15.75" customHeight="1">
      <c r="A289" s="318" t="s">
        <v>164</v>
      </c>
      <c r="B289" s="230" t="s">
        <v>3152</v>
      </c>
      <c r="C289" s="331" t="s">
        <v>3153</v>
      </c>
      <c r="D289" s="27" t="s">
        <v>18</v>
      </c>
      <c r="E289" s="27" t="s">
        <v>62</v>
      </c>
      <c r="F289" s="27" t="s">
        <v>63</v>
      </c>
      <c r="G289" s="81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61" t="s">
        <v>214</v>
      </c>
      <c r="I289" s="82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2360</v>
      </c>
      <c r="P289" s="322">
        <v>0.0</v>
      </c>
      <c r="Q289" s="27" t="str">
        <f>IFERROR(VLOOKUP(F289,'Cadastro de assessores'!A:B,2,FALSE),"Não Cadastrado")</f>
        <v>250</v>
      </c>
      <c r="R289" s="41" t="s">
        <v>214</v>
      </c>
      <c r="S289" s="333">
        <v>44873.0</v>
      </c>
      <c r="T289" s="350" t="s">
        <v>3151</v>
      </c>
      <c r="U289" s="165"/>
      <c r="V289" s="350"/>
      <c r="W289" s="22" t="s">
        <v>215</v>
      </c>
      <c r="X289" s="13" t="s">
        <v>1774</v>
      </c>
      <c r="Y289" s="13" t="s">
        <v>269</v>
      </c>
      <c r="Z289" s="9" t="str">
        <f t="shared" si="1"/>
        <v>Ativo</v>
      </c>
      <c r="AA289" s="22"/>
      <c r="AB289" s="41" t="str">
        <f t="shared" si="47"/>
        <v/>
      </c>
      <c r="AC289" s="13" t="s">
        <v>220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  <c r="CF289" s="329">
        <v>57283.92</v>
      </c>
    </row>
    <row r="290" ht="15.75" customHeight="1">
      <c r="A290" s="318" t="s">
        <v>164</v>
      </c>
      <c r="B290" s="230" t="s">
        <v>3154</v>
      </c>
      <c r="C290" s="331" t="s">
        <v>3155</v>
      </c>
      <c r="D290" s="27" t="s">
        <v>2358</v>
      </c>
      <c r="E290" s="27" t="s">
        <v>29</v>
      </c>
      <c r="F290" s="41" t="s">
        <v>2371</v>
      </c>
      <c r="G290" s="81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282</v>
      </c>
      <c r="I290" s="82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2372</v>
      </c>
      <c r="S290" s="333">
        <v>43531.0</v>
      </c>
      <c r="T290" s="323"/>
      <c r="U290" s="323"/>
      <c r="V290" s="350"/>
      <c r="W290" s="22" t="s">
        <v>215</v>
      </c>
      <c r="X290" s="13" t="s">
        <v>3156</v>
      </c>
      <c r="Y290" s="41" t="s">
        <v>29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2411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2375</v>
      </c>
      <c r="BK290" s="326">
        <v>0.0</v>
      </c>
      <c r="BL290" s="326" t="s">
        <v>2375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  <c r="CF290" s="329">
        <v>0.0</v>
      </c>
    </row>
    <row r="291" ht="15.75" customHeight="1">
      <c r="A291" s="318" t="s">
        <v>164</v>
      </c>
      <c r="B291" s="230" t="s">
        <v>3154</v>
      </c>
      <c r="C291" s="331" t="s">
        <v>3157</v>
      </c>
      <c r="D291" s="27" t="s">
        <v>2358</v>
      </c>
      <c r="E291" s="27" t="s">
        <v>29</v>
      </c>
      <c r="F291" s="41" t="s">
        <v>2371</v>
      </c>
      <c r="G291" s="81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282</v>
      </c>
      <c r="I291" s="82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2360</v>
      </c>
      <c r="P291" s="322">
        <v>0.0</v>
      </c>
      <c r="Q291" s="41" t="str">
        <f>IFERROR(VLOOKUP(F291,'Cadastro de assessores'!A:B,2,FALSE),"Não Cadastrado")</f>
        <v>2971</v>
      </c>
      <c r="R291" s="41" t="s">
        <v>2372</v>
      </c>
      <c r="S291" s="333">
        <v>43566.0</v>
      </c>
      <c r="T291" s="165"/>
      <c r="U291" s="165"/>
      <c r="V291" s="165"/>
      <c r="W291" s="22" t="s">
        <v>215</v>
      </c>
      <c r="X291" s="13" t="s">
        <v>3156</v>
      </c>
      <c r="Y291" s="41" t="s">
        <v>29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2411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2375</v>
      </c>
      <c r="BK291" s="326">
        <v>0.0</v>
      </c>
      <c r="BL291" s="326" t="s">
        <v>2375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  <c r="CF291" s="329">
        <v>0.0</v>
      </c>
    </row>
    <row r="292" ht="15.75" customHeight="1">
      <c r="A292" s="318" t="s">
        <v>164</v>
      </c>
      <c r="B292" s="226" t="s">
        <v>3158</v>
      </c>
      <c r="C292" s="331" t="s">
        <v>3159</v>
      </c>
      <c r="D292" s="27" t="s">
        <v>18</v>
      </c>
      <c r="E292" s="27" t="s">
        <v>62</v>
      </c>
      <c r="F292" s="41" t="s">
        <v>63</v>
      </c>
      <c r="G292" s="81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282</v>
      </c>
      <c r="I292" s="82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2372</v>
      </c>
      <c r="S292" s="333">
        <v>44280.0</v>
      </c>
      <c r="T292" s="165"/>
      <c r="U292" s="165"/>
      <c r="V292" s="165"/>
      <c r="W292" s="22" t="s">
        <v>296</v>
      </c>
      <c r="X292" s="13" t="s">
        <v>3160</v>
      </c>
      <c r="Y292" s="38" t="s">
        <v>269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220</v>
      </c>
      <c r="AD292" s="41"/>
      <c r="AE292" s="325" t="s">
        <v>2418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2375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  <c r="CF292" s="329">
        <v>0.0</v>
      </c>
    </row>
    <row r="293" ht="15.75" customHeight="1">
      <c r="A293" s="318" t="s">
        <v>164</v>
      </c>
      <c r="B293" s="341" t="s">
        <v>3161</v>
      </c>
      <c r="C293" s="331" t="s">
        <v>3162</v>
      </c>
      <c r="D293" s="27" t="s">
        <v>18</v>
      </c>
      <c r="E293" s="27" t="s">
        <v>62</v>
      </c>
      <c r="F293" s="27" t="s">
        <v>63</v>
      </c>
      <c r="G293" s="81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61" t="s">
        <v>239</v>
      </c>
      <c r="I293" s="87" t="s">
        <v>272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214</v>
      </c>
      <c r="S293" s="320">
        <v>44232.0</v>
      </c>
      <c r="T293" s="165"/>
      <c r="U293" s="165"/>
      <c r="V293" s="165"/>
      <c r="W293" s="22" t="s">
        <v>215</v>
      </c>
      <c r="X293" s="324" t="s">
        <v>3163</v>
      </c>
      <c r="Y293" s="38" t="s">
        <v>269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220</v>
      </c>
      <c r="AD293" s="41"/>
      <c r="AE293" s="325" t="s">
        <v>2418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  <c r="CF293" s="329">
        <v>0.0</v>
      </c>
    </row>
    <row r="294" ht="15.75" customHeight="1">
      <c r="A294" s="318" t="s">
        <v>164</v>
      </c>
      <c r="B294" s="80" t="s">
        <v>73</v>
      </c>
      <c r="C294" s="30" t="s">
        <v>3164</v>
      </c>
      <c r="D294" s="27" t="s">
        <v>18</v>
      </c>
      <c r="E294" s="27" t="s">
        <v>62</v>
      </c>
      <c r="F294" s="28" t="s">
        <v>74</v>
      </c>
      <c r="G294" s="81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239</v>
      </c>
      <c r="I294" s="87" t="s">
        <v>272</v>
      </c>
      <c r="J294" s="149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214</v>
      </c>
      <c r="S294" s="101">
        <v>44362.0</v>
      </c>
      <c r="T294" s="165"/>
      <c r="U294" s="165"/>
      <c r="V294" s="165"/>
      <c r="W294" s="22" t="s">
        <v>296</v>
      </c>
      <c r="X294" s="5" t="s">
        <v>1791</v>
      </c>
      <c r="Y294" s="38" t="s">
        <v>269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220</v>
      </c>
      <c r="AD294" s="41"/>
      <c r="AE294" s="325" t="s">
        <v>2418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  <c r="CF294" s="329">
        <v>0.0</v>
      </c>
    </row>
    <row r="295" ht="15.75" customHeight="1">
      <c r="A295" s="318" t="s">
        <v>164</v>
      </c>
      <c r="B295" s="230" t="s">
        <v>3165</v>
      </c>
      <c r="C295" s="331" t="s">
        <v>3166</v>
      </c>
      <c r="D295" s="27" t="s">
        <v>2468</v>
      </c>
      <c r="E295" s="27" t="s">
        <v>29</v>
      </c>
      <c r="F295" s="41" t="s">
        <v>2468</v>
      </c>
      <c r="G295" s="81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282</v>
      </c>
      <c r="I295" s="82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2372</v>
      </c>
      <c r="S295" s="337">
        <v>43426.0</v>
      </c>
      <c r="T295" s="165"/>
      <c r="U295" s="165"/>
      <c r="V295" s="165"/>
      <c r="W295" s="22" t="s">
        <v>296</v>
      </c>
      <c r="X295" s="13" t="s">
        <v>3167</v>
      </c>
      <c r="Y295" s="41" t="s">
        <v>29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2374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2375</v>
      </c>
      <c r="BK295" s="326">
        <v>0.0</v>
      </c>
      <c r="BL295" s="326" t="s">
        <v>2375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  <c r="CF295" s="329">
        <v>0.0</v>
      </c>
    </row>
    <row r="296" ht="15.75" customHeight="1">
      <c r="A296" s="318" t="s">
        <v>164</v>
      </c>
      <c r="B296" s="226" t="s">
        <v>3168</v>
      </c>
      <c r="C296" s="331" t="s">
        <v>3169</v>
      </c>
      <c r="D296" s="27" t="s">
        <v>2358</v>
      </c>
      <c r="E296" s="27" t="s">
        <v>29</v>
      </c>
      <c r="F296" s="41" t="s">
        <v>2359</v>
      </c>
      <c r="G296" s="81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282</v>
      </c>
      <c r="I296" s="82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2360</v>
      </c>
      <c r="P296" s="322">
        <v>0.0</v>
      </c>
      <c r="Q296" s="41" t="str">
        <f>IFERROR(VLOOKUP(F296,'Cadastro de assessores'!A:B,2,FALSE),"Não Cadastrado")</f>
        <v>17573</v>
      </c>
      <c r="R296" s="41" t="s">
        <v>2372</v>
      </c>
      <c r="S296" s="337">
        <v>43816.0</v>
      </c>
      <c r="T296" s="165"/>
      <c r="U296" s="165"/>
      <c r="V296" s="165"/>
      <c r="W296" s="22" t="s">
        <v>215</v>
      </c>
      <c r="X296" s="13" t="s">
        <v>3170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3171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2375</v>
      </c>
      <c r="BK296" s="326">
        <v>0.0</v>
      </c>
      <c r="BL296" s="326" t="s">
        <v>2375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  <c r="CF296" s="329">
        <v>0.0</v>
      </c>
    </row>
    <row r="297" ht="15.75" customHeight="1">
      <c r="A297" s="318" t="s">
        <v>164</v>
      </c>
      <c r="B297" s="230" t="s">
        <v>3172</v>
      </c>
      <c r="C297" s="319" t="s">
        <v>3173</v>
      </c>
      <c r="D297" s="27" t="s">
        <v>18</v>
      </c>
      <c r="E297" s="27" t="s">
        <v>29</v>
      </c>
      <c r="F297" s="41" t="s">
        <v>72</v>
      </c>
      <c r="G297" s="81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61" t="s">
        <v>239</v>
      </c>
      <c r="I297" s="87" t="s">
        <v>272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5" t="s">
        <v>3174</v>
      </c>
      <c r="U297" s="165"/>
      <c r="V297" s="165"/>
      <c r="W297" s="22" t="s">
        <v>215</v>
      </c>
      <c r="X297" s="13" t="s">
        <v>3175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220</v>
      </c>
      <c r="AD297" s="41"/>
      <c r="AE297" s="325" t="s">
        <v>2461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2375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  <c r="CF297" s="329">
        <v>0.0</v>
      </c>
    </row>
    <row r="298" ht="15.75" customHeight="1">
      <c r="A298" s="318" t="s">
        <v>164</v>
      </c>
      <c r="B298" s="230" t="s">
        <v>3176</v>
      </c>
      <c r="C298" s="331" t="s">
        <v>3177</v>
      </c>
      <c r="D298" s="27" t="s">
        <v>2358</v>
      </c>
      <c r="E298" s="27" t="s">
        <v>29</v>
      </c>
      <c r="F298" s="41" t="s">
        <v>2359</v>
      </c>
      <c r="G298" s="81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282</v>
      </c>
      <c r="I298" s="82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2372</v>
      </c>
      <c r="S298" s="333">
        <v>43563.0</v>
      </c>
      <c r="T298" s="165"/>
      <c r="U298" s="165"/>
      <c r="V298" s="165"/>
      <c r="W298" s="22" t="s">
        <v>296</v>
      </c>
      <c r="X298" s="13" t="s">
        <v>3178</v>
      </c>
      <c r="Y298" s="41" t="s">
        <v>29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2432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2375</v>
      </c>
      <c r="BK298" s="326">
        <v>0.0</v>
      </c>
      <c r="BL298" s="326" t="s">
        <v>2375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  <c r="CF298" s="329">
        <v>0.0</v>
      </c>
    </row>
    <row r="299" ht="15.75" customHeight="1">
      <c r="A299" s="318" t="s">
        <v>164</v>
      </c>
      <c r="B299" s="318" t="s">
        <v>3179</v>
      </c>
      <c r="C299" s="319" t="s">
        <v>3180</v>
      </c>
      <c r="D299" s="27" t="s">
        <v>18</v>
      </c>
      <c r="E299" s="27" t="s">
        <v>29</v>
      </c>
      <c r="F299" s="27" t="s">
        <v>234</v>
      </c>
      <c r="G299" s="81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239</v>
      </c>
      <c r="I299" s="87" t="s">
        <v>272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2360</v>
      </c>
      <c r="P299" s="322">
        <v>0.0</v>
      </c>
      <c r="Q299" s="27">
        <f>IFERROR(VLOOKUP(F299,'Cadastro de assessores'!A:B,2,FALSE),"Não Cadastrado")</f>
        <v>12332</v>
      </c>
      <c r="R299" s="27" t="s">
        <v>214</v>
      </c>
      <c r="S299" s="320">
        <v>43473.0</v>
      </c>
      <c r="T299" s="165" t="s">
        <v>3181</v>
      </c>
      <c r="U299" s="165"/>
      <c r="V299" s="165"/>
      <c r="W299" s="22" t="s">
        <v>296</v>
      </c>
      <c r="X299" s="324" t="s">
        <v>3182</v>
      </c>
      <c r="Y299" s="41" t="s">
        <v>29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220</v>
      </c>
      <c r="AD299" s="41"/>
      <c r="AE299" s="325" t="s">
        <v>2432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  <c r="CF299" s="329">
        <v>49.67</v>
      </c>
    </row>
    <row r="300" ht="15.75" customHeight="1">
      <c r="A300" s="318" t="s">
        <v>164</v>
      </c>
      <c r="B300" s="318" t="s">
        <v>3179</v>
      </c>
      <c r="C300" s="319" t="s">
        <v>3183</v>
      </c>
      <c r="D300" s="27" t="s">
        <v>18</v>
      </c>
      <c r="E300" s="27" t="s">
        <v>29</v>
      </c>
      <c r="F300" s="27" t="s">
        <v>234</v>
      </c>
      <c r="G300" s="81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239</v>
      </c>
      <c r="I300" s="87" t="s">
        <v>272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214</v>
      </c>
      <c r="S300" s="320">
        <v>43545.0</v>
      </c>
      <c r="T300" s="165" t="s">
        <v>3181</v>
      </c>
      <c r="U300" s="165"/>
      <c r="V300" s="165"/>
      <c r="W300" s="22" t="s">
        <v>296</v>
      </c>
      <c r="X300" s="324" t="s">
        <v>3182</v>
      </c>
      <c r="Y300" s="41" t="s">
        <v>29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220</v>
      </c>
      <c r="AD300" s="41"/>
      <c r="AE300" s="325" t="s">
        <v>2432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  <c r="CF300" s="329">
        <v>1630.44</v>
      </c>
    </row>
    <row r="301" ht="15.75" customHeight="1">
      <c r="A301" s="318" t="s">
        <v>164</v>
      </c>
      <c r="B301" s="97" t="s">
        <v>3184</v>
      </c>
      <c r="C301" s="39">
        <v>3797286.0</v>
      </c>
      <c r="D301" s="27" t="s">
        <v>18</v>
      </c>
      <c r="E301" s="27" t="s">
        <v>29</v>
      </c>
      <c r="F301" s="27" t="s">
        <v>2735</v>
      </c>
      <c r="G301" s="81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61" t="s">
        <v>214</v>
      </c>
      <c r="I301" s="82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215</v>
      </c>
      <c r="X301" s="5" t="s">
        <v>3185</v>
      </c>
      <c r="Y301" s="5" t="s">
        <v>243</v>
      </c>
      <c r="Z301" s="9" t="str">
        <f t="shared" si="1"/>
        <v>Ativo</v>
      </c>
      <c r="AA301" s="22"/>
      <c r="AB301" s="41" t="str">
        <f t="shared" si="47"/>
        <v/>
      </c>
      <c r="AC301" s="13" t="s">
        <v>220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  <c r="CF301" s="329">
        <v>388846.62</v>
      </c>
    </row>
    <row r="302" ht="15.75" customHeight="1">
      <c r="A302" s="318" t="s">
        <v>164</v>
      </c>
      <c r="B302" s="230" t="s">
        <v>3186</v>
      </c>
      <c r="C302" s="331" t="s">
        <v>3187</v>
      </c>
      <c r="D302" s="27" t="s">
        <v>2358</v>
      </c>
      <c r="E302" s="27" t="s">
        <v>29</v>
      </c>
      <c r="F302" s="41" t="s">
        <v>2359</v>
      </c>
      <c r="G302" s="81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282</v>
      </c>
      <c r="I302" s="82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2372</v>
      </c>
      <c r="S302" s="333">
        <v>43700.0</v>
      </c>
      <c r="T302" s="105"/>
      <c r="U302" s="105"/>
      <c r="V302" s="165" t="s">
        <v>3188</v>
      </c>
      <c r="W302" s="22" t="s">
        <v>215</v>
      </c>
      <c r="X302" s="13" t="s">
        <v>3189</v>
      </c>
      <c r="Y302" s="41" t="s">
        <v>29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2389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2375</v>
      </c>
      <c r="BK302" s="326">
        <v>0.0</v>
      </c>
      <c r="BL302" s="326" t="s">
        <v>2375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  <c r="CF302" s="329">
        <v>0.0</v>
      </c>
    </row>
    <row r="303" ht="15.75" customHeight="1">
      <c r="A303" s="318" t="s">
        <v>164</v>
      </c>
      <c r="B303" s="226" t="s">
        <v>1845</v>
      </c>
      <c r="C303" s="207" t="s">
        <v>3190</v>
      </c>
      <c r="D303" s="27" t="s">
        <v>18</v>
      </c>
      <c r="E303" s="27" t="s">
        <v>62</v>
      </c>
      <c r="F303" s="27" t="s">
        <v>63</v>
      </c>
      <c r="G303" s="81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61" t="s">
        <v>214</v>
      </c>
      <c r="I303" s="82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2360</v>
      </c>
      <c r="P303" s="322">
        <v>0.0</v>
      </c>
      <c r="Q303" s="27" t="str">
        <f>IFERROR(VLOOKUP(F303,'Cadastro de assessores'!A:B,2,FALSE),"Não Cadastrado")</f>
        <v>250</v>
      </c>
      <c r="R303" s="27" t="s">
        <v>214</v>
      </c>
      <c r="S303" s="320">
        <v>44266.0</v>
      </c>
      <c r="T303" s="99"/>
      <c r="U303" s="165"/>
      <c r="V303" s="165" t="s">
        <v>3191</v>
      </c>
      <c r="W303" s="22" t="s">
        <v>215</v>
      </c>
      <c r="X303" s="13" t="s">
        <v>1848</v>
      </c>
      <c r="Y303" s="38" t="s">
        <v>269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220</v>
      </c>
      <c r="AD303" s="41"/>
      <c r="AE303" s="325" t="s">
        <v>2418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  <c r="CF303" s="329">
        <v>54.13</v>
      </c>
    </row>
    <row r="304" ht="15.75" customHeight="1">
      <c r="A304" s="318" t="s">
        <v>164</v>
      </c>
      <c r="B304" s="97" t="s">
        <v>3192</v>
      </c>
      <c r="C304" s="392" t="s">
        <v>3193</v>
      </c>
      <c r="D304" s="344" t="s">
        <v>18</v>
      </c>
      <c r="E304" s="344" t="s">
        <v>62</v>
      </c>
      <c r="F304" s="344" t="s">
        <v>570</v>
      </c>
      <c r="G304" s="81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239</v>
      </c>
      <c r="I304" s="82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2360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5" t="s">
        <v>3194</v>
      </c>
      <c r="U304" s="165"/>
      <c r="V304" s="165"/>
      <c r="W304" s="22" t="s">
        <v>215</v>
      </c>
      <c r="X304" s="5" t="s">
        <v>1854</v>
      </c>
      <c r="Y304" s="38" t="s">
        <v>298</v>
      </c>
      <c r="Z304" s="9" t="str">
        <f t="shared" si="1"/>
        <v>Ativo</v>
      </c>
      <c r="AA304" s="22"/>
      <c r="AB304" s="41" t="str">
        <f t="shared" si="47"/>
        <v/>
      </c>
      <c r="AC304" s="13" t="s">
        <v>220</v>
      </c>
      <c r="AD304" s="41"/>
      <c r="AE304" s="325" t="s">
        <v>2569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  <c r="CF304" s="329">
        <v>3755.31</v>
      </c>
    </row>
    <row r="305" ht="15.75" customHeight="1">
      <c r="A305" s="318" t="s">
        <v>164</v>
      </c>
      <c r="B305" s="97" t="s">
        <v>3192</v>
      </c>
      <c r="C305" s="30" t="s">
        <v>3195</v>
      </c>
      <c r="D305" s="27" t="s">
        <v>18</v>
      </c>
      <c r="E305" s="27" t="s">
        <v>62</v>
      </c>
      <c r="F305" s="27" t="s">
        <v>570</v>
      </c>
      <c r="G305" s="81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61" t="s">
        <v>214</v>
      </c>
      <c r="I305" s="82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2360</v>
      </c>
      <c r="P305" s="322">
        <v>0.0</v>
      </c>
      <c r="Q305" s="27">
        <f>IFERROR(VLOOKUP(F305,'Cadastro de assessores'!A:B,2,FALSE),"Não Cadastrado")</f>
        <v>12362</v>
      </c>
      <c r="R305" s="27" t="s">
        <v>214</v>
      </c>
      <c r="S305" s="320">
        <v>44677.0</v>
      </c>
      <c r="T305" s="165" t="s">
        <v>3194</v>
      </c>
      <c r="U305" s="165"/>
      <c r="V305" s="165"/>
      <c r="W305" s="22" t="s">
        <v>215</v>
      </c>
      <c r="X305" s="5" t="s">
        <v>1854</v>
      </c>
      <c r="Y305" s="38" t="s">
        <v>298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220</v>
      </c>
      <c r="AD305" s="41"/>
      <c r="AE305" s="325" t="s">
        <v>2569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  <c r="CF305" s="329">
        <v>1375379.31</v>
      </c>
    </row>
    <row r="306" ht="15.75" customHeight="1">
      <c r="A306" s="318" t="s">
        <v>164</v>
      </c>
      <c r="B306" s="230" t="s">
        <v>3192</v>
      </c>
      <c r="C306" s="331" t="s">
        <v>3196</v>
      </c>
      <c r="D306" s="27" t="s">
        <v>18</v>
      </c>
      <c r="E306" s="27" t="s">
        <v>62</v>
      </c>
      <c r="F306" s="41" t="s">
        <v>570</v>
      </c>
      <c r="G306" s="81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282</v>
      </c>
      <c r="I306" s="82" t="s">
        <v>24</v>
      </c>
      <c r="J306" s="27" t="str">
        <f t="shared" si="56"/>
        <v>Não</v>
      </c>
      <c r="K306" s="41"/>
      <c r="L306" s="333">
        <v>44637.0</v>
      </c>
      <c r="M306" s="22" t="s">
        <v>2718</v>
      </c>
      <c r="N306" s="334">
        <v>0.01</v>
      </c>
      <c r="O306" s="27" t="s">
        <v>2360</v>
      </c>
      <c r="P306" s="322">
        <v>0.0</v>
      </c>
      <c r="Q306" s="41">
        <f>IFERROR(VLOOKUP(F306,'Cadastro de assessores'!A:B,2,FALSE),"Não Cadastrado")</f>
        <v>12362</v>
      </c>
      <c r="R306" s="41" t="s">
        <v>2372</v>
      </c>
      <c r="S306" s="41" t="s">
        <v>3197</v>
      </c>
      <c r="T306" s="165"/>
      <c r="U306" s="165"/>
      <c r="V306" s="165"/>
      <c r="W306" s="22" t="s">
        <v>215</v>
      </c>
      <c r="X306" s="13" t="s">
        <v>1854</v>
      </c>
      <c r="Y306" s="38" t="s">
        <v>298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2569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2375</v>
      </c>
      <c r="BK306" s="326">
        <v>0.0</v>
      </c>
      <c r="BL306" s="326" t="s">
        <v>2375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  <c r="CF306" s="329">
        <v>0.0</v>
      </c>
    </row>
    <row r="307" ht="15.75" customHeight="1">
      <c r="A307" s="318" t="s">
        <v>164</v>
      </c>
      <c r="B307" s="133" t="s">
        <v>3198</v>
      </c>
      <c r="C307" s="22">
        <v>3436437.0</v>
      </c>
      <c r="D307" s="27" t="s">
        <v>18</v>
      </c>
      <c r="E307" s="27" t="s">
        <v>62</v>
      </c>
      <c r="F307" s="41" t="s">
        <v>2443</v>
      </c>
      <c r="G307" s="81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282</v>
      </c>
      <c r="I307" s="82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2360</v>
      </c>
      <c r="P307" s="322">
        <v>0.0</v>
      </c>
      <c r="Q307" s="41" t="str">
        <f>IFERROR(VLOOKUP(F307,'Cadastro de assessores'!A:B,2,FALSE),"Não Cadastrado")</f>
        <v>22066</v>
      </c>
      <c r="R307" s="41" t="s">
        <v>214</v>
      </c>
      <c r="S307" s="337">
        <v>44726.0</v>
      </c>
      <c r="T307" s="165"/>
      <c r="U307" s="165"/>
      <c r="V307" s="165"/>
      <c r="W307" s="22" t="s">
        <v>215</v>
      </c>
      <c r="X307" s="5" t="s">
        <v>3199</v>
      </c>
      <c r="Y307" s="41" t="s">
        <v>3200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2368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  <c r="CF307" s="329">
        <v>0.0</v>
      </c>
    </row>
    <row r="308" ht="15.75" customHeight="1">
      <c r="A308" s="318" t="s">
        <v>164</v>
      </c>
      <c r="B308" s="230" t="s">
        <v>3201</v>
      </c>
      <c r="C308" s="331" t="s">
        <v>3202</v>
      </c>
      <c r="D308" s="27" t="s">
        <v>18</v>
      </c>
      <c r="E308" s="27" t="s">
        <v>29</v>
      </c>
      <c r="F308" s="41" t="s">
        <v>2612</v>
      </c>
      <c r="G308" s="81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282</v>
      </c>
      <c r="I308" s="82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2372</v>
      </c>
      <c r="S308" s="337">
        <v>43417.0</v>
      </c>
      <c r="T308" s="105"/>
      <c r="U308" s="105"/>
      <c r="V308" s="165" t="s">
        <v>3203</v>
      </c>
      <c r="W308" s="22" t="s">
        <v>215</v>
      </c>
      <c r="X308" s="13" t="s">
        <v>3204</v>
      </c>
      <c r="Y308" s="41" t="s">
        <v>29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2432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2375</v>
      </c>
      <c r="BK308" s="326">
        <v>0.0</v>
      </c>
      <c r="BL308" s="326" t="s">
        <v>2375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  <c r="CF308" s="329">
        <v>0.0</v>
      </c>
    </row>
    <row r="309" ht="15.75" customHeight="1">
      <c r="A309" s="318" t="s">
        <v>164</v>
      </c>
      <c r="B309" s="230" t="s">
        <v>3201</v>
      </c>
      <c r="C309" s="331" t="s">
        <v>3205</v>
      </c>
      <c r="D309" s="27" t="s">
        <v>18</v>
      </c>
      <c r="E309" s="27" t="s">
        <v>29</v>
      </c>
      <c r="F309" s="41" t="s">
        <v>234</v>
      </c>
      <c r="G309" s="81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61" t="s">
        <v>214</v>
      </c>
      <c r="I309" s="82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5"/>
      <c r="V309" s="165" t="s">
        <v>3206</v>
      </c>
      <c r="W309" s="22" t="s">
        <v>215</v>
      </c>
      <c r="X309" s="13" t="s">
        <v>3204</v>
      </c>
      <c r="Y309" s="13" t="s">
        <v>29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  <c r="CF309" s="329">
        <v>1000227.35</v>
      </c>
    </row>
    <row r="310" ht="15.75" customHeight="1">
      <c r="A310" s="318" t="s">
        <v>164</v>
      </c>
      <c r="B310" s="318" t="s">
        <v>3207</v>
      </c>
      <c r="C310" s="26" t="s">
        <v>3208</v>
      </c>
      <c r="D310" s="27" t="s">
        <v>18</v>
      </c>
      <c r="E310" s="27" t="s">
        <v>29</v>
      </c>
      <c r="F310" s="41" t="s">
        <v>234</v>
      </c>
      <c r="G310" s="81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61" t="s">
        <v>214</v>
      </c>
      <c r="I310" s="82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2360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5" t="s">
        <v>3209</v>
      </c>
      <c r="U310" s="165"/>
      <c r="V310" s="165"/>
      <c r="W310" s="22" t="s">
        <v>215</v>
      </c>
      <c r="X310" s="324" t="s">
        <v>3204</v>
      </c>
      <c r="Y310" s="13" t="s">
        <v>29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  <c r="CF310" s="329">
        <v>460961.13</v>
      </c>
    </row>
    <row r="311" ht="15.75" customHeight="1">
      <c r="A311" s="318" t="s">
        <v>164</v>
      </c>
      <c r="B311" s="318" t="s">
        <v>3210</v>
      </c>
      <c r="C311" s="319" t="s">
        <v>3211</v>
      </c>
      <c r="D311" s="27" t="s">
        <v>18</v>
      </c>
      <c r="E311" s="27" t="s">
        <v>29</v>
      </c>
      <c r="F311" s="27" t="s">
        <v>79</v>
      </c>
      <c r="G311" s="81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61" t="s">
        <v>214</v>
      </c>
      <c r="I311" s="82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2360</v>
      </c>
      <c r="P311" s="322">
        <v>0.0</v>
      </c>
      <c r="Q311" s="27">
        <f>IFERROR(VLOOKUP(F311,'Cadastro de assessores'!A:B,2,FALSE),"Não Cadastrado")</f>
        <v>12344</v>
      </c>
      <c r="R311" s="27" t="s">
        <v>214</v>
      </c>
      <c r="S311" s="320">
        <v>43620.0</v>
      </c>
      <c r="T311" s="165"/>
      <c r="U311" s="243" t="s">
        <v>2512</v>
      </c>
      <c r="V311" s="165"/>
      <c r="W311" s="22" t="s">
        <v>215</v>
      </c>
      <c r="X311" s="324" t="s">
        <v>3212</v>
      </c>
      <c r="Y311" s="41" t="s">
        <v>29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220</v>
      </c>
      <c r="AD311" s="41"/>
      <c r="AE311" s="325" t="s">
        <v>2411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  <c r="CF311" s="329">
        <v>470879.61</v>
      </c>
    </row>
    <row r="312" ht="15.75" customHeight="1">
      <c r="A312" s="318" t="s">
        <v>164</v>
      </c>
      <c r="B312" s="80" t="s">
        <v>1878</v>
      </c>
      <c r="C312" s="30" t="s">
        <v>3213</v>
      </c>
      <c r="D312" s="27" t="s">
        <v>18</v>
      </c>
      <c r="E312" s="27" t="s">
        <v>62</v>
      </c>
      <c r="F312" s="27" t="s">
        <v>63</v>
      </c>
      <c r="G312" s="81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239</v>
      </c>
      <c r="I312" s="87" t="s">
        <v>272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214</v>
      </c>
      <c r="S312" s="320">
        <v>44319.0</v>
      </c>
      <c r="T312" s="46"/>
      <c r="U312" s="46"/>
      <c r="V312" s="46"/>
      <c r="W312" s="22" t="s">
        <v>215</v>
      </c>
      <c r="X312" s="5" t="s">
        <v>1880</v>
      </c>
      <c r="Y312" s="38" t="s">
        <v>269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2418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  <c r="CF312" s="329">
        <v>752.79</v>
      </c>
    </row>
    <row r="313" ht="15.75" customHeight="1">
      <c r="A313" s="318" t="s">
        <v>164</v>
      </c>
      <c r="B313" s="97" t="s">
        <v>3214</v>
      </c>
      <c r="C313" s="22">
        <v>3788732.0</v>
      </c>
      <c r="D313" s="27" t="s">
        <v>18</v>
      </c>
      <c r="E313" s="27" t="s">
        <v>29</v>
      </c>
      <c r="F313" s="27" t="s">
        <v>2414</v>
      </c>
      <c r="G313" s="81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61" t="s">
        <v>214</v>
      </c>
      <c r="I313" s="82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5"/>
      <c r="U313" s="165"/>
      <c r="V313" s="165"/>
      <c r="W313" s="22" t="s">
        <v>215</v>
      </c>
      <c r="X313" s="5" t="s">
        <v>3215</v>
      </c>
      <c r="Y313" s="13" t="s">
        <v>780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  <c r="CF313" s="329">
        <v>342951.09</v>
      </c>
    </row>
    <row r="314" ht="15.75" customHeight="1">
      <c r="A314" s="318" t="s">
        <v>164</v>
      </c>
      <c r="B314" s="97" t="s">
        <v>3214</v>
      </c>
      <c r="C314" s="22">
        <v>3789976.0</v>
      </c>
      <c r="D314" s="27" t="s">
        <v>18</v>
      </c>
      <c r="E314" s="27" t="s">
        <v>29</v>
      </c>
      <c r="F314" s="27" t="s">
        <v>2414</v>
      </c>
      <c r="G314" s="81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61" t="s">
        <v>214</v>
      </c>
      <c r="I314" s="82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2360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5"/>
      <c r="U314" s="165"/>
      <c r="V314" s="165"/>
      <c r="W314" s="22" t="s">
        <v>215</v>
      </c>
      <c r="X314" s="5" t="s">
        <v>3215</v>
      </c>
      <c r="Y314" s="13" t="s">
        <v>780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  <c r="CF314" s="329">
        <v>104783.71</v>
      </c>
    </row>
    <row r="315" ht="15.75" customHeight="1">
      <c r="A315" s="318" t="s">
        <v>164</v>
      </c>
      <c r="B315" s="226" t="s">
        <v>1893</v>
      </c>
      <c r="C315" s="207" t="s">
        <v>3216</v>
      </c>
      <c r="D315" s="27" t="s">
        <v>18</v>
      </c>
      <c r="E315" s="27" t="s">
        <v>62</v>
      </c>
      <c r="F315" s="27" t="s">
        <v>63</v>
      </c>
      <c r="G315" s="81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61" t="s">
        <v>239</v>
      </c>
      <c r="I315" s="87" t="s">
        <v>272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214</v>
      </c>
      <c r="S315" s="320">
        <v>44280.0</v>
      </c>
      <c r="T315" s="165" t="s">
        <v>3217</v>
      </c>
      <c r="U315" s="165"/>
      <c r="V315" s="165"/>
      <c r="W315" s="22" t="s">
        <v>215</v>
      </c>
      <c r="X315" s="13" t="s">
        <v>1895</v>
      </c>
      <c r="Y315" s="41" t="s">
        <v>243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3218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  <c r="CF315" s="329">
        <v>0.0</v>
      </c>
    </row>
    <row r="316" ht="15.75" customHeight="1">
      <c r="A316" s="318" t="s">
        <v>164</v>
      </c>
      <c r="B316" s="226" t="s">
        <v>1893</v>
      </c>
      <c r="C316" s="30" t="s">
        <v>3219</v>
      </c>
      <c r="D316" s="27" t="s">
        <v>18</v>
      </c>
      <c r="E316" s="27" t="s">
        <v>62</v>
      </c>
      <c r="F316" s="27" t="s">
        <v>63</v>
      </c>
      <c r="G316" s="81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61" t="s">
        <v>239</v>
      </c>
      <c r="I316" s="87" t="s">
        <v>272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214</v>
      </c>
      <c r="S316" s="101">
        <v>44382.0</v>
      </c>
      <c r="T316" s="32"/>
      <c r="U316" s="32"/>
      <c r="V316" s="165" t="s">
        <v>3220</v>
      </c>
      <c r="W316" s="22" t="s">
        <v>215</v>
      </c>
      <c r="X316" s="13" t="s">
        <v>1895</v>
      </c>
      <c r="Y316" s="41" t="s">
        <v>243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220</v>
      </c>
      <c r="AD316" s="41"/>
      <c r="AE316" s="325" t="s">
        <v>3218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  <c r="CF316" s="329">
        <v>0.0</v>
      </c>
    </row>
    <row r="317" ht="15.75" customHeight="1">
      <c r="A317" s="318" t="s">
        <v>164</v>
      </c>
      <c r="B317" s="80" t="s">
        <v>3221</v>
      </c>
      <c r="C317" s="30" t="s">
        <v>3222</v>
      </c>
      <c r="D317" s="27" t="s">
        <v>18</v>
      </c>
      <c r="E317" s="27" t="s">
        <v>62</v>
      </c>
      <c r="F317" s="28" t="s">
        <v>74</v>
      </c>
      <c r="G317" s="81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61" t="s">
        <v>239</v>
      </c>
      <c r="I317" s="87" t="s">
        <v>272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214</v>
      </c>
      <c r="S317" s="101">
        <v>44389.0</v>
      </c>
      <c r="T317" s="46"/>
      <c r="U317" s="46"/>
      <c r="V317" s="46"/>
      <c r="W317" s="22" t="s">
        <v>215</v>
      </c>
      <c r="X317" s="5" t="s">
        <v>1903</v>
      </c>
      <c r="Y317" s="22" t="s">
        <v>780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220</v>
      </c>
      <c r="AD317" s="41"/>
      <c r="AE317" s="340" t="s">
        <v>2473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  <c r="CF317" s="329">
        <v>11.25</v>
      </c>
    </row>
    <row r="318" ht="15.75" customHeight="1">
      <c r="A318" s="318" t="s">
        <v>164</v>
      </c>
      <c r="B318" s="226" t="s">
        <v>3223</v>
      </c>
      <c r="C318" s="356" t="s">
        <v>3224</v>
      </c>
      <c r="D318" s="344" t="s">
        <v>18</v>
      </c>
      <c r="E318" s="344" t="s">
        <v>29</v>
      </c>
      <c r="F318" s="344" t="s">
        <v>234</v>
      </c>
      <c r="G318" s="81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214</v>
      </c>
      <c r="I318" s="82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214</v>
      </c>
      <c r="S318" s="320">
        <v>43564.0</v>
      </c>
      <c r="T318" s="32"/>
      <c r="U318" s="243" t="s">
        <v>2512</v>
      </c>
      <c r="V318" s="165" t="s">
        <v>3225</v>
      </c>
      <c r="W318" s="22" t="s">
        <v>215</v>
      </c>
      <c r="X318" s="13" t="s">
        <v>3226</v>
      </c>
      <c r="Y318" s="41" t="s">
        <v>29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220</v>
      </c>
      <c r="AD318" s="41"/>
      <c r="AE318" s="325" t="s">
        <v>3227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  <c r="CF318" s="329">
        <v>60266.31</v>
      </c>
    </row>
    <row r="319" ht="15.75" customHeight="1">
      <c r="A319" s="318" t="s">
        <v>164</v>
      </c>
      <c r="B319" s="226" t="s">
        <v>3228</v>
      </c>
      <c r="C319" s="331" t="s">
        <v>3229</v>
      </c>
      <c r="D319" s="27" t="s">
        <v>2358</v>
      </c>
      <c r="E319" s="27" t="s">
        <v>29</v>
      </c>
      <c r="F319" s="27" t="s">
        <v>2359</v>
      </c>
      <c r="G319" s="81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61" t="s">
        <v>239</v>
      </c>
      <c r="I319" s="87" t="s">
        <v>272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2360</v>
      </c>
      <c r="P319" s="322">
        <v>0.0</v>
      </c>
      <c r="Q319" s="27" t="str">
        <f>IFERROR(VLOOKUP(F319,'Cadastro de assessores'!A:B,2,FALSE),"Não Cadastrado")</f>
        <v>17573</v>
      </c>
      <c r="R319" s="27" t="s">
        <v>214</v>
      </c>
      <c r="S319" s="320">
        <v>43892.0</v>
      </c>
      <c r="T319" s="165"/>
      <c r="U319" s="165"/>
      <c r="V319" s="165"/>
      <c r="W319" s="22" t="s">
        <v>215</v>
      </c>
      <c r="X319" s="13" t="s">
        <v>3230</v>
      </c>
      <c r="Y319" s="41" t="s">
        <v>29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220</v>
      </c>
      <c r="AD319" s="41"/>
      <c r="AE319" s="325" t="s">
        <v>2484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  <c r="CF319" s="329">
        <v>0.0</v>
      </c>
    </row>
    <row r="320" ht="15.75" customHeight="1">
      <c r="A320" s="318" t="s">
        <v>164</v>
      </c>
      <c r="B320" s="226" t="s">
        <v>3231</v>
      </c>
      <c r="C320" s="353" t="s">
        <v>3232</v>
      </c>
      <c r="D320" s="27" t="s">
        <v>18</v>
      </c>
      <c r="E320" s="27" t="s">
        <v>62</v>
      </c>
      <c r="F320" s="41" t="s">
        <v>74</v>
      </c>
      <c r="G320" s="81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282</v>
      </c>
      <c r="I320" s="82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2372</v>
      </c>
      <c r="S320" s="333">
        <v>44279.0</v>
      </c>
      <c r="T320" s="165"/>
      <c r="U320" s="165"/>
      <c r="V320" s="165"/>
      <c r="W320" s="22" t="s">
        <v>215</v>
      </c>
      <c r="X320" s="13" t="s">
        <v>3233</v>
      </c>
      <c r="Y320" s="41" t="s">
        <v>269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2418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2375</v>
      </c>
      <c r="BK320" s="326">
        <v>0.0</v>
      </c>
      <c r="BL320" s="326" t="s">
        <v>2375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  <c r="CF320" s="329">
        <v>0.0</v>
      </c>
    </row>
    <row r="321" ht="15.75" customHeight="1">
      <c r="A321" s="318" t="s">
        <v>164</v>
      </c>
      <c r="B321" s="230" t="s">
        <v>3234</v>
      </c>
      <c r="C321" s="331" t="s">
        <v>3235</v>
      </c>
      <c r="D321" s="27" t="s">
        <v>2358</v>
      </c>
      <c r="E321" s="27" t="s">
        <v>29</v>
      </c>
      <c r="F321" s="41" t="s">
        <v>2359</v>
      </c>
      <c r="G321" s="81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282</v>
      </c>
      <c r="I321" s="82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2372</v>
      </c>
      <c r="S321" s="333">
        <v>43668.0</v>
      </c>
      <c r="T321" s="387"/>
      <c r="U321" s="387"/>
      <c r="V321" s="165"/>
      <c r="W321" s="22" t="s">
        <v>215</v>
      </c>
      <c r="X321" s="13" t="s">
        <v>3236</v>
      </c>
      <c r="Y321" s="41" t="s">
        <v>29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2411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2375</v>
      </c>
      <c r="BK321" s="326">
        <v>0.0</v>
      </c>
      <c r="BL321" s="326" t="s">
        <v>2375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  <c r="CF321" s="329">
        <v>0.0</v>
      </c>
    </row>
    <row r="322" ht="15.75" customHeight="1">
      <c r="A322" s="318" t="s">
        <v>164</v>
      </c>
      <c r="B322" s="230" t="s">
        <v>1937</v>
      </c>
      <c r="C322" s="331" t="s">
        <v>3237</v>
      </c>
      <c r="D322" s="27" t="s">
        <v>18</v>
      </c>
      <c r="E322" s="27" t="s">
        <v>62</v>
      </c>
      <c r="F322" s="41" t="s">
        <v>63</v>
      </c>
      <c r="G322" s="81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61" t="s">
        <v>239</v>
      </c>
      <c r="I322" s="87" t="s">
        <v>272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2360</v>
      </c>
      <c r="P322" s="322">
        <v>0.0</v>
      </c>
      <c r="Q322" s="41" t="str">
        <f>IFERROR(VLOOKUP(F322,'Cadastro de assessores'!A:B,2,FALSE),"Não Cadastrado")</f>
        <v>250</v>
      </c>
      <c r="R322" s="41" t="s">
        <v>214</v>
      </c>
      <c r="S322" s="333">
        <v>44826.0</v>
      </c>
      <c r="T322" s="165"/>
      <c r="U322" s="165"/>
      <c r="V322" s="165"/>
      <c r="W322" s="22" t="s">
        <v>215</v>
      </c>
      <c r="X322" s="13" t="s">
        <v>1940</v>
      </c>
      <c r="Y322" s="13" t="s">
        <v>269</v>
      </c>
      <c r="Z322" s="9" t="str">
        <f t="shared" si="1"/>
        <v>Ativo</v>
      </c>
      <c r="AA322" s="22"/>
      <c r="AB322" s="41" t="str">
        <f t="shared" si="47"/>
        <v/>
      </c>
      <c r="AC322" s="13" t="s">
        <v>220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  <c r="CF322" s="329">
        <v>0.0</v>
      </c>
    </row>
    <row r="323" ht="15.75" customHeight="1">
      <c r="A323" s="318" t="s">
        <v>164</v>
      </c>
      <c r="B323" s="341" t="s">
        <v>3238</v>
      </c>
      <c r="C323" s="207" t="s">
        <v>3239</v>
      </c>
      <c r="D323" s="27" t="s">
        <v>18</v>
      </c>
      <c r="E323" s="27" t="s">
        <v>62</v>
      </c>
      <c r="F323" s="27" t="s">
        <v>74</v>
      </c>
      <c r="G323" s="81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61" t="s">
        <v>239</v>
      </c>
      <c r="I323" s="87" t="s">
        <v>272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3197</v>
      </c>
      <c r="S323" s="320">
        <v>44277.0</v>
      </c>
      <c r="T323" s="165"/>
      <c r="U323" s="165"/>
      <c r="V323" s="165"/>
      <c r="W323" s="22" t="s">
        <v>215</v>
      </c>
      <c r="X323" s="324" t="s">
        <v>3240</v>
      </c>
      <c r="Y323" s="38" t="s">
        <v>269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220</v>
      </c>
      <c r="AD323" s="41"/>
      <c r="AE323" s="325" t="s">
        <v>3140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2375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  <c r="CF323" s="329">
        <v>0.0</v>
      </c>
    </row>
    <row r="324" ht="15.75" customHeight="1">
      <c r="A324" s="318" t="s">
        <v>164</v>
      </c>
      <c r="B324" s="230" t="s">
        <v>3241</v>
      </c>
      <c r="C324" s="331" t="s">
        <v>3242</v>
      </c>
      <c r="D324" s="27" t="s">
        <v>2358</v>
      </c>
      <c r="E324" s="27" t="s">
        <v>29</v>
      </c>
      <c r="F324" s="41" t="s">
        <v>2371</v>
      </c>
      <c r="G324" s="81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282</v>
      </c>
      <c r="I324" s="82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2372</v>
      </c>
      <c r="S324" s="333">
        <v>43865.0</v>
      </c>
      <c r="T324" s="165"/>
      <c r="U324" s="165"/>
      <c r="V324" s="165"/>
      <c r="W324" s="22" t="s">
        <v>215</v>
      </c>
      <c r="X324" s="13" t="s">
        <v>3243</v>
      </c>
      <c r="Y324" s="41" t="s">
        <v>29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220</v>
      </c>
      <c r="AD324" s="41"/>
      <c r="AE324" s="325" t="s">
        <v>2411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  <c r="CF324" s="329">
        <v>0.0</v>
      </c>
    </row>
    <row r="325" ht="15.75" customHeight="1">
      <c r="A325" s="318" t="s">
        <v>164</v>
      </c>
      <c r="B325" s="230" t="s">
        <v>3244</v>
      </c>
      <c r="C325" s="331" t="s">
        <v>3245</v>
      </c>
      <c r="D325" s="27" t="s">
        <v>2358</v>
      </c>
      <c r="E325" s="27" t="s">
        <v>29</v>
      </c>
      <c r="F325" s="41" t="s">
        <v>2359</v>
      </c>
      <c r="G325" s="81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282</v>
      </c>
      <c r="I325" s="82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2360</v>
      </c>
      <c r="P325" s="322">
        <v>0.0</v>
      </c>
      <c r="Q325" s="41" t="str">
        <f>IFERROR(VLOOKUP(F325,'Cadastro de assessores'!A:B,2,FALSE),"Não Cadastrado")</f>
        <v>17573</v>
      </c>
      <c r="R325" s="41" t="s">
        <v>2372</v>
      </c>
      <c r="S325" s="333">
        <v>43840.0</v>
      </c>
      <c r="T325" s="165"/>
      <c r="U325" s="165"/>
      <c r="V325" s="165"/>
      <c r="W325" s="22" t="s">
        <v>215</v>
      </c>
      <c r="X325" s="13" t="s">
        <v>2623</v>
      </c>
      <c r="Y325" s="38" t="s">
        <v>29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2746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2375</v>
      </c>
      <c r="BK325" s="326">
        <v>0.0</v>
      </c>
      <c r="BL325" s="326" t="s">
        <v>2375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  <c r="CF325" s="329">
        <v>0.0</v>
      </c>
    </row>
    <row r="326" ht="15.75" customHeight="1">
      <c r="A326" s="318" t="s">
        <v>164</v>
      </c>
      <c r="B326" s="226" t="s">
        <v>3246</v>
      </c>
      <c r="C326" s="331" t="s">
        <v>3247</v>
      </c>
      <c r="D326" s="27" t="s">
        <v>2358</v>
      </c>
      <c r="E326" s="27" t="s">
        <v>29</v>
      </c>
      <c r="F326" s="27" t="s">
        <v>2359</v>
      </c>
      <c r="G326" s="81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61" t="s">
        <v>214</v>
      </c>
      <c r="I326" s="82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2360</v>
      </c>
      <c r="P326" s="322">
        <v>0.0</v>
      </c>
      <c r="Q326" s="27" t="str">
        <f>IFERROR(VLOOKUP(F326,'Cadastro de assessores'!A:B,2,FALSE),"Não Cadastrado")</f>
        <v>17573</v>
      </c>
      <c r="R326" s="27" t="s">
        <v>214</v>
      </c>
      <c r="S326" s="320">
        <v>43844.0</v>
      </c>
      <c r="T326" s="32"/>
      <c r="U326" s="32"/>
      <c r="V326" s="165" t="s">
        <v>3248</v>
      </c>
      <c r="W326" s="22" t="s">
        <v>215</v>
      </c>
      <c r="X326" s="13" t="s">
        <v>3249</v>
      </c>
      <c r="Y326" s="41" t="s">
        <v>29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220</v>
      </c>
      <c r="AD326" s="41"/>
      <c r="AE326" s="325" t="s">
        <v>2389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  <c r="CF326" s="329">
        <v>4274.57</v>
      </c>
    </row>
    <row r="327" ht="15.75" customHeight="1">
      <c r="A327" s="318" t="s">
        <v>164</v>
      </c>
      <c r="B327" s="318" t="s">
        <v>3250</v>
      </c>
      <c r="C327" s="319" t="s">
        <v>3251</v>
      </c>
      <c r="D327" s="27" t="s">
        <v>2468</v>
      </c>
      <c r="E327" s="27" t="s">
        <v>29</v>
      </c>
      <c r="F327" s="27" t="s">
        <v>2468</v>
      </c>
      <c r="G327" s="81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61" t="s">
        <v>214</v>
      </c>
      <c r="I327" s="82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2360</v>
      </c>
      <c r="P327" s="322">
        <v>0.0</v>
      </c>
      <c r="Q327" s="27" t="str">
        <f>IFERROR(VLOOKUP(F327,'Cadastro de assessores'!A:B,2,FALSE),"Não Cadastrado")</f>
        <v>22400</v>
      </c>
      <c r="R327" s="27" t="s">
        <v>214</v>
      </c>
      <c r="S327" s="335">
        <v>43416.0</v>
      </c>
      <c r="T327" s="165"/>
      <c r="U327" s="165"/>
      <c r="V327" s="165"/>
      <c r="W327" s="22" t="s">
        <v>215</v>
      </c>
      <c r="X327" s="324" t="s">
        <v>3252</v>
      </c>
      <c r="Y327" s="41" t="s">
        <v>29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220</v>
      </c>
      <c r="AD327" s="41"/>
      <c r="AE327" s="325" t="s">
        <v>2432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  <c r="CF327" s="329">
        <v>101127.05</v>
      </c>
    </row>
    <row r="328" ht="15.75" customHeight="1">
      <c r="A328" s="318" t="s">
        <v>164</v>
      </c>
      <c r="B328" s="226" t="s">
        <v>3253</v>
      </c>
      <c r="C328" s="331" t="s">
        <v>3254</v>
      </c>
      <c r="D328" s="27" t="s">
        <v>2358</v>
      </c>
      <c r="E328" s="27" t="s">
        <v>29</v>
      </c>
      <c r="F328" s="41" t="s">
        <v>2371</v>
      </c>
      <c r="G328" s="81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282</v>
      </c>
      <c r="I328" s="82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2360</v>
      </c>
      <c r="P328" s="322">
        <v>0.0</v>
      </c>
      <c r="Q328" s="41" t="str">
        <f>IFERROR(VLOOKUP(F328,'Cadastro de assessores'!A:B,2,FALSE),"Não Cadastrado")</f>
        <v>2971</v>
      </c>
      <c r="R328" s="41" t="s">
        <v>2372</v>
      </c>
      <c r="S328" s="333">
        <v>43861.0</v>
      </c>
      <c r="T328" s="165"/>
      <c r="U328" s="165"/>
      <c r="V328" s="165"/>
      <c r="W328" s="22" t="s">
        <v>215</v>
      </c>
      <c r="X328" s="13" t="s">
        <v>3255</v>
      </c>
      <c r="Y328" s="13" t="s">
        <v>298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2405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2375</v>
      </c>
      <c r="BK328" s="326">
        <v>0.0</v>
      </c>
      <c r="BL328" s="326" t="s">
        <v>2375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  <c r="CF328" s="329">
        <v>0.0</v>
      </c>
    </row>
    <row r="329" ht="15.75" customHeight="1">
      <c r="A329" s="318" t="s">
        <v>164</v>
      </c>
      <c r="B329" s="80" t="s">
        <v>1966</v>
      </c>
      <c r="C329" s="30" t="s">
        <v>3256</v>
      </c>
      <c r="D329" s="27" t="s">
        <v>18</v>
      </c>
      <c r="E329" s="27" t="s">
        <v>62</v>
      </c>
      <c r="F329" s="27" t="s">
        <v>63</v>
      </c>
      <c r="G329" s="81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61" t="s">
        <v>239</v>
      </c>
      <c r="I329" s="82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214</v>
      </c>
      <c r="S329" s="320">
        <v>44295.0</v>
      </c>
      <c r="T329" s="46"/>
      <c r="U329" s="46"/>
      <c r="V329" s="46"/>
      <c r="W329" s="22" t="s">
        <v>215</v>
      </c>
      <c r="X329" s="5" t="s">
        <v>1969</v>
      </c>
      <c r="Y329" s="38" t="s">
        <v>269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220</v>
      </c>
      <c r="AD329" s="41"/>
      <c r="AE329" s="325" t="s">
        <v>2487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  <c r="CF329" s="329">
        <v>13.16</v>
      </c>
    </row>
    <row r="330" ht="15.75" customHeight="1">
      <c r="A330" s="318" t="s">
        <v>164</v>
      </c>
      <c r="B330" s="80" t="s">
        <v>3257</v>
      </c>
      <c r="C330" s="30" t="s">
        <v>3258</v>
      </c>
      <c r="D330" s="27" t="s">
        <v>18</v>
      </c>
      <c r="E330" s="27" t="s">
        <v>62</v>
      </c>
      <c r="F330" s="27" t="s">
        <v>63</v>
      </c>
      <c r="G330" s="81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282</v>
      </c>
      <c r="I330" s="82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214</v>
      </c>
      <c r="S330" s="320">
        <v>44319.0</v>
      </c>
      <c r="T330" s="46"/>
      <c r="U330" s="46"/>
      <c r="V330" s="46"/>
      <c r="W330" s="22" t="s">
        <v>215</v>
      </c>
      <c r="X330" s="5" t="s">
        <v>3259</v>
      </c>
      <c r="Y330" s="38" t="s">
        <v>269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220</v>
      </c>
      <c r="AD330" s="41"/>
      <c r="AE330" s="325" t="s">
        <v>2418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  <c r="CF330" s="329">
        <v>0.0</v>
      </c>
    </row>
    <row r="331" ht="15.75" customHeight="1">
      <c r="A331" s="318" t="s">
        <v>164</v>
      </c>
      <c r="B331" s="80" t="s">
        <v>3260</v>
      </c>
      <c r="C331" s="30" t="s">
        <v>3261</v>
      </c>
      <c r="D331" s="27" t="s">
        <v>18</v>
      </c>
      <c r="E331" s="27" t="s">
        <v>62</v>
      </c>
      <c r="F331" s="27" t="s">
        <v>74</v>
      </c>
      <c r="G331" s="81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61" t="s">
        <v>239</v>
      </c>
      <c r="I331" s="87" t="s">
        <v>272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214</v>
      </c>
      <c r="S331" s="320">
        <v>44319.0</v>
      </c>
      <c r="T331" s="99"/>
      <c r="U331" s="46"/>
      <c r="V331" s="46" t="s">
        <v>3262</v>
      </c>
      <c r="W331" s="22" t="s">
        <v>215</v>
      </c>
      <c r="X331" s="5" t="s">
        <v>1980</v>
      </c>
      <c r="Y331" s="38" t="s">
        <v>269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220</v>
      </c>
      <c r="AD331" s="41"/>
      <c r="AE331" s="325" t="s">
        <v>2418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  <c r="CF331" s="329">
        <v>0.0</v>
      </c>
    </row>
    <row r="332" ht="15.75" customHeight="1">
      <c r="A332" s="318" t="s">
        <v>164</v>
      </c>
      <c r="B332" s="97" t="s">
        <v>1984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1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61" t="s">
        <v>239</v>
      </c>
      <c r="I332" s="87" t="s">
        <v>272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214</v>
      </c>
      <c r="S332" s="101">
        <v>44414.0</v>
      </c>
      <c r="T332" s="99"/>
      <c r="U332" s="46"/>
      <c r="V332" s="46" t="s">
        <v>3263</v>
      </c>
      <c r="W332" s="22" t="s">
        <v>215</v>
      </c>
      <c r="X332" s="5" t="s">
        <v>1986</v>
      </c>
      <c r="Y332" s="22" t="s">
        <v>859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220</v>
      </c>
      <c r="AD332" s="41"/>
      <c r="AE332" s="340" t="s">
        <v>3264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3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  <c r="CF332" s="329">
        <v>0.0</v>
      </c>
    </row>
    <row r="333" ht="15.75" customHeight="1">
      <c r="A333" s="318" t="s">
        <v>164</v>
      </c>
      <c r="B333" s="407" t="s">
        <v>3265</v>
      </c>
      <c r="C333" s="408" t="s">
        <v>3266</v>
      </c>
      <c r="D333" s="27" t="s">
        <v>2358</v>
      </c>
      <c r="E333" s="27" t="s">
        <v>29</v>
      </c>
      <c r="F333" s="354" t="s">
        <v>2359</v>
      </c>
      <c r="G333" s="81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61" t="s">
        <v>239</v>
      </c>
      <c r="I333" s="87" t="s">
        <v>272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239</v>
      </c>
      <c r="S333" s="409">
        <v>43649.0</v>
      </c>
      <c r="T333" s="411" t="s">
        <v>2398</v>
      </c>
      <c r="U333" s="411"/>
      <c r="V333" s="138"/>
      <c r="W333" s="22" t="s">
        <v>215</v>
      </c>
      <c r="X333" s="412" t="s">
        <v>3267</v>
      </c>
      <c r="Y333" s="354" t="s">
        <v>29</v>
      </c>
      <c r="Z333" s="9" t="str">
        <f t="shared" si="1"/>
        <v>Inativo</v>
      </c>
      <c r="AA333" s="22"/>
      <c r="AB333" s="41" t="str">
        <f t="shared" si="47"/>
        <v/>
      </c>
      <c r="AC333" s="13" t="s">
        <v>220</v>
      </c>
      <c r="AD333" s="41"/>
      <c r="AE333" s="413" t="s">
        <v>2933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2375</v>
      </c>
      <c r="BK333" s="328">
        <v>0.0</v>
      </c>
      <c r="BL333" s="328" t="s">
        <v>2375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  <c r="CF333" s="329">
        <v>0.0</v>
      </c>
    </row>
    <row r="334" ht="15.75" customHeight="1">
      <c r="A334" s="318" t="s">
        <v>164</v>
      </c>
      <c r="B334" s="407" t="s">
        <v>3268</v>
      </c>
      <c r="C334" s="408" t="s">
        <v>3269</v>
      </c>
      <c r="D334" s="27" t="s">
        <v>67</v>
      </c>
      <c r="E334" s="27" t="s">
        <v>29</v>
      </c>
      <c r="F334" s="354" t="s">
        <v>3270</v>
      </c>
      <c r="G334" s="81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61" t="s">
        <v>239</v>
      </c>
      <c r="I334" s="87" t="s">
        <v>272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2360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215</v>
      </c>
      <c r="X334" s="412" t="s">
        <v>3271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220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2375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  <c r="CF334" s="329">
        <v>0.0</v>
      </c>
    </row>
    <row r="335" ht="15.75" customHeight="1">
      <c r="A335" s="318" t="s">
        <v>164</v>
      </c>
      <c r="B335" s="376" t="s">
        <v>3272</v>
      </c>
      <c r="C335" s="331" t="s">
        <v>3273</v>
      </c>
      <c r="D335" s="27" t="s">
        <v>18</v>
      </c>
      <c r="E335" s="27" t="s">
        <v>62</v>
      </c>
      <c r="F335" s="41" t="s">
        <v>63</v>
      </c>
      <c r="G335" s="81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282</v>
      </c>
      <c r="I335" s="82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2372</v>
      </c>
      <c r="S335" s="333">
        <v>44278.0</v>
      </c>
      <c r="T335" s="165"/>
      <c r="U335" s="165"/>
      <c r="V335" s="165"/>
      <c r="W335" s="22" t="s">
        <v>296</v>
      </c>
      <c r="X335" s="13" t="s">
        <v>3274</v>
      </c>
      <c r="Y335" s="38" t="s">
        <v>269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2418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2375</v>
      </c>
      <c r="BK335" s="326">
        <v>0.0</v>
      </c>
      <c r="BL335" s="326" t="s">
        <v>2375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  <c r="CF335" s="329">
        <v>0.0</v>
      </c>
    </row>
    <row r="336" ht="15.75" customHeight="1">
      <c r="A336" s="318" t="s">
        <v>164</v>
      </c>
      <c r="B336" s="226" t="s">
        <v>3275</v>
      </c>
      <c r="C336" s="207" t="s">
        <v>3276</v>
      </c>
      <c r="D336" s="27" t="s">
        <v>18</v>
      </c>
      <c r="E336" s="27" t="s">
        <v>62</v>
      </c>
      <c r="F336" s="27" t="s">
        <v>74</v>
      </c>
      <c r="G336" s="81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61" t="s">
        <v>239</v>
      </c>
      <c r="I336" s="87" t="s">
        <v>272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2360</v>
      </c>
      <c r="P336" s="322">
        <v>0.0</v>
      </c>
      <c r="Q336" s="27" t="str">
        <f>IFERROR(VLOOKUP(F336,'Cadastro de assessores'!A:B,2,FALSE),"Não Cadastrado")</f>
        <v>28411</v>
      </c>
      <c r="R336" s="27" t="s">
        <v>214</v>
      </c>
      <c r="S336" s="320">
        <v>44238.0</v>
      </c>
      <c r="T336" s="99"/>
      <c r="U336" s="165"/>
      <c r="V336" s="165" t="s">
        <v>2731</v>
      </c>
      <c r="W336" s="22" t="s">
        <v>296</v>
      </c>
      <c r="X336" s="13" t="s">
        <v>3277</v>
      </c>
      <c r="Y336" s="38" t="s">
        <v>269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220</v>
      </c>
      <c r="AD336" s="41"/>
      <c r="AE336" s="325" t="s">
        <v>2578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  <c r="CF336" s="329">
        <v>0.0</v>
      </c>
    </row>
    <row r="337" ht="15.75" customHeight="1">
      <c r="A337" s="318" t="s">
        <v>164</v>
      </c>
      <c r="B337" s="97" t="s">
        <v>3278</v>
      </c>
      <c r="C337" s="30" t="s">
        <v>3279</v>
      </c>
      <c r="D337" s="27" t="s">
        <v>18</v>
      </c>
      <c r="E337" s="27" t="s">
        <v>62</v>
      </c>
      <c r="F337" s="41" t="s">
        <v>63</v>
      </c>
      <c r="G337" s="81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61" t="s">
        <v>214</v>
      </c>
      <c r="I337" s="82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5"/>
      <c r="U337" s="165"/>
      <c r="V337" s="165"/>
      <c r="W337" s="22" t="s">
        <v>215</v>
      </c>
      <c r="X337" s="5" t="s">
        <v>3280</v>
      </c>
      <c r="Y337" s="5" t="s">
        <v>269</v>
      </c>
      <c r="Z337" s="9" t="str">
        <f t="shared" si="1"/>
        <v>Ativo</v>
      </c>
      <c r="AA337" s="22"/>
      <c r="AB337" s="41" t="str">
        <f t="shared" si="47"/>
        <v/>
      </c>
      <c r="AC337" s="13" t="s">
        <v>220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  <c r="CF337" s="329">
        <v>72281.82</v>
      </c>
    </row>
    <row r="338" ht="15.75" customHeight="1">
      <c r="A338" s="318" t="s">
        <v>164</v>
      </c>
      <c r="B338" s="97" t="s">
        <v>3278</v>
      </c>
      <c r="C338" s="30" t="s">
        <v>3281</v>
      </c>
      <c r="D338" s="27" t="s">
        <v>18</v>
      </c>
      <c r="E338" s="27" t="s">
        <v>62</v>
      </c>
      <c r="F338" s="41" t="s">
        <v>63</v>
      </c>
      <c r="G338" s="81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61" t="s">
        <v>214</v>
      </c>
      <c r="I338" s="82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2360</v>
      </c>
      <c r="P338" s="322">
        <v>0.0</v>
      </c>
      <c r="Q338" s="27" t="str">
        <f>IFERROR(VLOOKUP(F338,'Cadastro de assessores'!A:B,2,FALSE),"Não Cadastrado")</f>
        <v>250</v>
      </c>
      <c r="R338" s="27" t="s">
        <v>214</v>
      </c>
      <c r="S338" s="101">
        <v>44644.0</v>
      </c>
      <c r="T338" s="165"/>
      <c r="U338" s="165"/>
      <c r="V338" s="165"/>
      <c r="W338" s="22" t="s">
        <v>215</v>
      </c>
      <c r="X338" s="5" t="s">
        <v>3280</v>
      </c>
      <c r="Y338" s="38" t="s">
        <v>269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220</v>
      </c>
      <c r="AD338" s="41"/>
      <c r="AE338" s="325" t="s">
        <v>2418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  <c r="CF338" s="329">
        <v>576823.85</v>
      </c>
    </row>
    <row r="339" ht="15.75" customHeight="1">
      <c r="A339" s="415" t="s">
        <v>164</v>
      </c>
      <c r="B339" s="64" t="s">
        <v>3278</v>
      </c>
      <c r="C339" s="62" t="s">
        <v>3282</v>
      </c>
      <c r="D339" s="324" t="s">
        <v>18</v>
      </c>
      <c r="E339" s="324" t="s">
        <v>62</v>
      </c>
      <c r="F339" s="41" t="s">
        <v>63</v>
      </c>
      <c r="G339" s="81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214</v>
      </c>
      <c r="I339" s="87" t="s">
        <v>24</v>
      </c>
      <c r="J339" s="27" t="str">
        <f t="shared" si="63"/>
        <v>Não</v>
      </c>
      <c r="K339" s="130">
        <v>45363.0</v>
      </c>
      <c r="L339" s="22"/>
      <c r="M339" s="13" t="s">
        <v>454</v>
      </c>
      <c r="N339" s="416">
        <v>0.005</v>
      </c>
      <c r="O339" s="324" t="s">
        <v>2360</v>
      </c>
      <c r="P339" s="417">
        <v>0.0</v>
      </c>
      <c r="Q339" s="27"/>
      <c r="R339" s="27"/>
      <c r="S339" s="101"/>
      <c r="T339" s="165"/>
      <c r="U339" s="165"/>
      <c r="V339" s="350" t="s">
        <v>3283</v>
      </c>
      <c r="W339" s="86" t="s">
        <v>215</v>
      </c>
      <c r="X339" s="63" t="s">
        <v>3280</v>
      </c>
      <c r="Y339" s="38" t="s">
        <v>269</v>
      </c>
      <c r="Z339" s="9" t="str">
        <f t="shared" si="1"/>
        <v>Inativo</v>
      </c>
      <c r="AA339" s="22"/>
      <c r="AB339" s="41"/>
      <c r="AC339" s="13" t="s">
        <v>220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  <c r="CF339" s="329">
        <v>20440.68</v>
      </c>
    </row>
    <row r="340" ht="15.75" customHeight="1">
      <c r="A340" s="318" t="s">
        <v>164</v>
      </c>
      <c r="B340" s="230" t="s">
        <v>3284</v>
      </c>
      <c r="C340" s="331" t="s">
        <v>3285</v>
      </c>
      <c r="D340" s="27" t="s">
        <v>2358</v>
      </c>
      <c r="E340" s="27" t="s">
        <v>29</v>
      </c>
      <c r="F340" s="41" t="s">
        <v>2371</v>
      </c>
      <c r="G340" s="81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282</v>
      </c>
      <c r="I340" s="82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2372</v>
      </c>
      <c r="S340" s="333">
        <v>43607.0</v>
      </c>
      <c r="T340" s="165"/>
      <c r="U340" s="165"/>
      <c r="V340" s="32"/>
      <c r="W340" s="22" t="s">
        <v>215</v>
      </c>
      <c r="X340" s="13" t="s">
        <v>3286</v>
      </c>
      <c r="Y340" s="41" t="s">
        <v>29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2746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2375</v>
      </c>
      <c r="BK340" s="326">
        <v>0.0</v>
      </c>
      <c r="BL340" s="326" t="s">
        <v>2375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  <c r="CF340" s="329">
        <v>0.0</v>
      </c>
    </row>
    <row r="341" ht="15.75" customHeight="1">
      <c r="A341" s="318" t="s">
        <v>164</v>
      </c>
      <c r="B341" s="97" t="s">
        <v>2018</v>
      </c>
      <c r="C341" s="30" t="s">
        <v>3287</v>
      </c>
      <c r="D341" s="27" t="s">
        <v>18</v>
      </c>
      <c r="E341" s="27" t="s">
        <v>62</v>
      </c>
      <c r="F341" s="27" t="s">
        <v>63</v>
      </c>
      <c r="G341" s="81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61" t="s">
        <v>239</v>
      </c>
      <c r="I341" s="87" t="s">
        <v>272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214</v>
      </c>
      <c r="S341" s="320">
        <v>44595.0</v>
      </c>
      <c r="T341" s="102"/>
      <c r="U341" s="102"/>
      <c r="V341" s="165" t="s">
        <v>3288</v>
      </c>
      <c r="W341" s="22" t="s">
        <v>215</v>
      </c>
      <c r="X341" s="5" t="s">
        <v>2020</v>
      </c>
      <c r="Y341" s="38" t="s">
        <v>269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220</v>
      </c>
      <c r="AD341" s="41"/>
      <c r="AE341" s="325" t="s">
        <v>2418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  <c r="CF341" s="329">
        <v>0.0</v>
      </c>
    </row>
    <row r="342" ht="15.75" customHeight="1">
      <c r="A342" s="318" t="s">
        <v>164</v>
      </c>
      <c r="B342" s="97" t="s">
        <v>2018</v>
      </c>
      <c r="C342" s="30" t="s">
        <v>3289</v>
      </c>
      <c r="D342" s="27" t="s">
        <v>18</v>
      </c>
      <c r="E342" s="27" t="s">
        <v>62</v>
      </c>
      <c r="F342" s="27" t="s">
        <v>63</v>
      </c>
      <c r="G342" s="81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61" t="s">
        <v>239</v>
      </c>
      <c r="I342" s="87" t="s">
        <v>272</v>
      </c>
      <c r="J342" s="27" t="str">
        <f t="shared" ref="J342:J344" si="65">IF(T342=0,"Não","Sim")</f>
        <v>Não</v>
      </c>
      <c r="K342" s="27"/>
      <c r="L342" s="22"/>
      <c r="M342" s="22" t="s">
        <v>2718</v>
      </c>
      <c r="N342" s="321">
        <v>0.01</v>
      </c>
      <c r="O342" s="27" t="s">
        <v>2360</v>
      </c>
      <c r="P342" s="322">
        <v>0.0</v>
      </c>
      <c r="Q342" s="27" t="str">
        <f>IFERROR(VLOOKUP(F342,'Cadastro de assessores'!A:B,2,FALSE),"Não Cadastrado")</f>
        <v>250</v>
      </c>
      <c r="R342" s="27" t="s">
        <v>2409</v>
      </c>
      <c r="S342" s="41" t="s">
        <v>2409</v>
      </c>
      <c r="T342" s="165"/>
      <c r="U342" s="165"/>
      <c r="V342" s="165"/>
      <c r="W342" s="22" t="s">
        <v>215</v>
      </c>
      <c r="X342" s="5" t="s">
        <v>2020</v>
      </c>
      <c r="Y342" s="38" t="s">
        <v>269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2418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2375</v>
      </c>
      <c r="BK342" s="328">
        <v>0.0</v>
      </c>
      <c r="BL342" s="328" t="s">
        <v>2375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  <c r="CF342" s="329">
        <v>0.0</v>
      </c>
    </row>
    <row r="343" ht="15.75" customHeight="1">
      <c r="A343" s="318" t="s">
        <v>164</v>
      </c>
      <c r="B343" s="226" t="s">
        <v>3290</v>
      </c>
      <c r="C343" s="331" t="s">
        <v>3291</v>
      </c>
      <c r="D343" s="27" t="s">
        <v>2468</v>
      </c>
      <c r="E343" s="27" t="s">
        <v>29</v>
      </c>
      <c r="F343" s="41" t="s">
        <v>2468</v>
      </c>
      <c r="G343" s="81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282</v>
      </c>
      <c r="I343" s="82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2372</v>
      </c>
      <c r="S343" s="333">
        <v>43990.0</v>
      </c>
      <c r="T343" s="165"/>
      <c r="U343" s="165"/>
      <c r="V343" s="165"/>
      <c r="W343" s="22" t="s">
        <v>215</v>
      </c>
      <c r="X343" s="13" t="s">
        <v>3292</v>
      </c>
      <c r="Y343" s="41" t="s">
        <v>29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3293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2375</v>
      </c>
      <c r="BK343" s="326">
        <v>0.0</v>
      </c>
      <c r="BL343" s="326" t="s">
        <v>2375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  <c r="CF343" s="329">
        <v>0.0</v>
      </c>
    </row>
    <row r="344" ht="15.75" customHeight="1">
      <c r="A344" s="318" t="s">
        <v>164</v>
      </c>
      <c r="B344" s="80" t="s">
        <v>3294</v>
      </c>
      <c r="C344" s="364" t="s">
        <v>3295</v>
      </c>
      <c r="D344" s="27" t="s">
        <v>18</v>
      </c>
      <c r="E344" s="27" t="s">
        <v>62</v>
      </c>
      <c r="F344" s="41" t="s">
        <v>2443</v>
      </c>
      <c r="G344" s="81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282</v>
      </c>
      <c r="I344" s="82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2360</v>
      </c>
      <c r="P344" s="322">
        <v>0.0</v>
      </c>
      <c r="Q344" s="41" t="str">
        <f>IFERROR(VLOOKUP(F344,'Cadastro de assessores'!A:B,2,FALSE),"Não Cadastrado")</f>
        <v>22066</v>
      </c>
      <c r="R344" s="41" t="s">
        <v>2372</v>
      </c>
      <c r="S344" s="333">
        <v>44322.0</v>
      </c>
      <c r="T344" s="108"/>
      <c r="U344" s="108"/>
      <c r="V344" s="46" t="s">
        <v>3296</v>
      </c>
      <c r="W344" s="22" t="s">
        <v>215</v>
      </c>
      <c r="X344" s="5" t="s">
        <v>3297</v>
      </c>
      <c r="Y344" s="38" t="s">
        <v>269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220</v>
      </c>
      <c r="AD344" s="41"/>
      <c r="AE344" s="325" t="s">
        <v>2842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2375</v>
      </c>
      <c r="BK344" s="326">
        <v>0.0</v>
      </c>
      <c r="BL344" s="326" t="s">
        <v>2375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  <c r="CF344" s="329">
        <v>0.0</v>
      </c>
    </row>
    <row r="345" ht="15.75" customHeight="1">
      <c r="A345" s="318" t="s">
        <v>164</v>
      </c>
      <c r="B345" s="226" t="s">
        <v>2037</v>
      </c>
      <c r="C345" s="207" t="s">
        <v>3298</v>
      </c>
      <c r="D345" s="27" t="s">
        <v>18</v>
      </c>
      <c r="E345" s="27" t="s">
        <v>62</v>
      </c>
      <c r="F345" s="27" t="s">
        <v>63</v>
      </c>
      <c r="G345" s="81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239</v>
      </c>
      <c r="I345" s="87" t="s">
        <v>272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214</v>
      </c>
      <c r="S345" s="320">
        <v>44280.0</v>
      </c>
      <c r="T345" s="99"/>
      <c r="U345" s="165"/>
      <c r="V345" s="350" t="s">
        <v>3299</v>
      </c>
      <c r="W345" s="22" t="s">
        <v>215</v>
      </c>
      <c r="X345" s="13" t="s">
        <v>2039</v>
      </c>
      <c r="Y345" s="13" t="s">
        <v>298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220</v>
      </c>
      <c r="AD345" s="41"/>
      <c r="AE345" s="325" t="s">
        <v>2405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  <c r="CF345" s="329">
        <v>12.51</v>
      </c>
    </row>
    <row r="346" ht="15.75" customHeight="1">
      <c r="A346" s="318" t="s">
        <v>164</v>
      </c>
      <c r="B346" s="97" t="s">
        <v>2040</v>
      </c>
      <c r="C346" s="30" t="s">
        <v>3300</v>
      </c>
      <c r="D346" s="27" t="s">
        <v>18</v>
      </c>
      <c r="E346" s="27" t="s">
        <v>62</v>
      </c>
      <c r="F346" s="27" t="s">
        <v>74</v>
      </c>
      <c r="G346" s="81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239</v>
      </c>
      <c r="I346" s="87" t="s">
        <v>272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2360</v>
      </c>
      <c r="P346" s="322">
        <v>0.0</v>
      </c>
      <c r="Q346" s="27" t="str">
        <f>IFERROR(VLOOKUP(F346,'Cadastro de assessores'!A:B,2,FALSE),"Não Cadastrado")</f>
        <v>28411</v>
      </c>
      <c r="R346" s="27" t="s">
        <v>214</v>
      </c>
      <c r="S346" s="320">
        <v>44615.0</v>
      </c>
      <c r="T346" s="46"/>
      <c r="U346" s="46"/>
      <c r="V346" s="46"/>
      <c r="W346" s="22" t="s">
        <v>215</v>
      </c>
      <c r="X346" s="5" t="s">
        <v>2043</v>
      </c>
      <c r="Y346" s="22" t="s">
        <v>298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220</v>
      </c>
      <c r="AD346" s="41"/>
      <c r="AE346" s="340" t="s">
        <v>3301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3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  <c r="CF346" s="329">
        <v>0.0</v>
      </c>
    </row>
    <row r="347" ht="15.75" customHeight="1">
      <c r="A347" s="318" t="s">
        <v>164</v>
      </c>
      <c r="B347" s="97" t="s">
        <v>3302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1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61" t="s">
        <v>239</v>
      </c>
      <c r="I347" s="87" t="s">
        <v>272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214</v>
      </c>
      <c r="S347" s="101">
        <v>44455.0</v>
      </c>
      <c r="T347" s="46"/>
      <c r="U347" s="46"/>
      <c r="V347" s="46"/>
      <c r="W347" s="22" t="s">
        <v>215</v>
      </c>
      <c r="X347" s="5" t="s">
        <v>2043</v>
      </c>
      <c r="Y347" s="22" t="s">
        <v>298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220</v>
      </c>
      <c r="AD347" s="41"/>
      <c r="AE347" s="340" t="s">
        <v>3303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3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  <c r="CF347" s="329">
        <v>0.0</v>
      </c>
    </row>
    <row r="348" ht="15.75" customHeight="1">
      <c r="A348" s="318" t="s">
        <v>164</v>
      </c>
      <c r="B348" s="318" t="s">
        <v>3304</v>
      </c>
      <c r="C348" s="319" t="s">
        <v>3305</v>
      </c>
      <c r="D348" s="27" t="s">
        <v>2468</v>
      </c>
      <c r="E348" s="27" t="s">
        <v>29</v>
      </c>
      <c r="F348" s="27" t="s">
        <v>2468</v>
      </c>
      <c r="G348" s="81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61" t="s">
        <v>214</v>
      </c>
      <c r="I348" s="82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2360</v>
      </c>
      <c r="P348" s="322">
        <v>0.0</v>
      </c>
      <c r="Q348" s="27" t="str">
        <f>IFERROR(VLOOKUP(F348,'Cadastro de assessores'!A:B,2,FALSE),"Não Cadastrado")</f>
        <v>22400</v>
      </c>
      <c r="R348" s="27" t="s">
        <v>214</v>
      </c>
      <c r="S348" s="320">
        <v>43537.0</v>
      </c>
      <c r="T348" s="165"/>
      <c r="U348" s="165"/>
      <c r="V348" s="165"/>
      <c r="W348" s="22" t="s">
        <v>215</v>
      </c>
      <c r="X348" s="324" t="s">
        <v>3306</v>
      </c>
      <c r="Y348" s="41" t="s">
        <v>29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220</v>
      </c>
      <c r="AD348" s="41"/>
      <c r="AE348" s="325" t="s">
        <v>3307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  <c r="CF348" s="329">
        <v>89837.33</v>
      </c>
    </row>
    <row r="349" ht="15.75" customHeight="1">
      <c r="A349" s="318" t="s">
        <v>164</v>
      </c>
      <c r="B349" s="230" t="s">
        <v>3308</v>
      </c>
      <c r="C349" s="331" t="s">
        <v>3309</v>
      </c>
      <c r="D349" s="27" t="s">
        <v>2358</v>
      </c>
      <c r="E349" s="27" t="s">
        <v>29</v>
      </c>
      <c r="F349" s="41" t="s">
        <v>2371</v>
      </c>
      <c r="G349" s="81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282</v>
      </c>
      <c r="I349" s="82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2372</v>
      </c>
      <c r="S349" s="333">
        <v>43539.0</v>
      </c>
      <c r="T349" s="165"/>
      <c r="U349" s="165"/>
      <c r="V349" s="165"/>
      <c r="W349" s="22" t="s">
        <v>215</v>
      </c>
      <c r="X349" s="13" t="s">
        <v>3310</v>
      </c>
      <c r="Y349" s="41" t="s">
        <v>29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2484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2375</v>
      </c>
      <c r="BK349" s="326">
        <v>0.0</v>
      </c>
      <c r="BL349" s="326" t="s">
        <v>2375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  <c r="CF349" s="329">
        <v>0.0</v>
      </c>
    </row>
    <row r="350" ht="15.75" customHeight="1">
      <c r="A350" s="318" t="s">
        <v>164</v>
      </c>
      <c r="B350" s="230" t="s">
        <v>3308</v>
      </c>
      <c r="C350" s="331" t="s">
        <v>3311</v>
      </c>
      <c r="D350" s="27" t="s">
        <v>2358</v>
      </c>
      <c r="E350" s="27" t="s">
        <v>29</v>
      </c>
      <c r="F350" s="41" t="s">
        <v>2371</v>
      </c>
      <c r="G350" s="81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282</v>
      </c>
      <c r="I350" s="82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278</v>
      </c>
      <c r="N350" s="334">
        <v>0.008</v>
      </c>
      <c r="O350" s="27" t="s">
        <v>2360</v>
      </c>
      <c r="P350" s="322">
        <v>0.0</v>
      </c>
      <c r="Q350" s="41" t="str">
        <f>IFERROR(VLOOKUP(F350,'Cadastro de assessores'!A:B,2,FALSE),"Não Cadastrado")</f>
        <v>2971</v>
      </c>
      <c r="R350" s="41" t="s">
        <v>2372</v>
      </c>
      <c r="S350" s="333">
        <v>44397.0</v>
      </c>
      <c r="T350" s="165"/>
      <c r="U350" s="165"/>
      <c r="V350" s="165"/>
      <c r="W350" s="22" t="s">
        <v>215</v>
      </c>
      <c r="X350" s="13" t="s">
        <v>3310</v>
      </c>
      <c r="Y350" s="41" t="s">
        <v>29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2484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2375</v>
      </c>
      <c r="BK350" s="326">
        <v>0.0</v>
      </c>
      <c r="BL350" s="326" t="s">
        <v>2375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  <c r="CF350" s="329">
        <v>0.0</v>
      </c>
    </row>
    <row r="351" ht="15.75" customHeight="1">
      <c r="A351" s="318" t="s">
        <v>164</v>
      </c>
      <c r="B351" s="226" t="s">
        <v>3312</v>
      </c>
      <c r="C351" s="207" t="s">
        <v>3313</v>
      </c>
      <c r="D351" s="27" t="s">
        <v>18</v>
      </c>
      <c r="E351" s="27" t="s">
        <v>62</v>
      </c>
      <c r="F351" s="27" t="s">
        <v>74</v>
      </c>
      <c r="G351" s="81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282</v>
      </c>
      <c r="I351" s="82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214</v>
      </c>
      <c r="S351" s="320">
        <v>44280.0</v>
      </c>
      <c r="T351" s="165"/>
      <c r="U351" s="165"/>
      <c r="V351" s="165"/>
      <c r="W351" s="22" t="s">
        <v>215</v>
      </c>
      <c r="X351" s="13" t="s">
        <v>3314</v>
      </c>
      <c r="Y351" s="38" t="s">
        <v>269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220</v>
      </c>
      <c r="AD351" s="41"/>
      <c r="AE351" s="325" t="s">
        <v>2418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  <c r="CF351" s="329">
        <v>0.0</v>
      </c>
    </row>
    <row r="352" ht="15.75" customHeight="1">
      <c r="A352" s="318" t="s">
        <v>164</v>
      </c>
      <c r="B352" s="226" t="s">
        <v>3315</v>
      </c>
      <c r="C352" s="331" t="s">
        <v>3316</v>
      </c>
      <c r="D352" s="27" t="s">
        <v>2358</v>
      </c>
      <c r="E352" s="27" t="s">
        <v>29</v>
      </c>
      <c r="F352" s="41" t="s">
        <v>2359</v>
      </c>
      <c r="G352" s="81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282</v>
      </c>
      <c r="I352" s="82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2372</v>
      </c>
      <c r="S352" s="333">
        <v>44041.0</v>
      </c>
      <c r="T352" s="165"/>
      <c r="U352" s="165"/>
      <c r="V352" s="165"/>
      <c r="W352" s="22" t="s">
        <v>215</v>
      </c>
      <c r="X352" s="13" t="s">
        <v>3317</v>
      </c>
      <c r="Y352" s="41" t="s">
        <v>29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2746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2375</v>
      </c>
      <c r="BK352" s="326">
        <v>0.0</v>
      </c>
      <c r="BL352" s="326" t="s">
        <v>2375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  <c r="CF352" s="329">
        <v>0.0</v>
      </c>
    </row>
    <row r="353" ht="15.75" customHeight="1">
      <c r="A353" s="318" t="s">
        <v>164</v>
      </c>
      <c r="B353" s="97" t="s">
        <v>3318</v>
      </c>
      <c r="C353" s="364" t="s">
        <v>3319</v>
      </c>
      <c r="D353" s="27" t="s">
        <v>18</v>
      </c>
      <c r="E353" s="27" t="s">
        <v>62</v>
      </c>
      <c r="F353" s="38" t="s">
        <v>63</v>
      </c>
      <c r="G353" s="81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282</v>
      </c>
      <c r="I353" s="82" t="s">
        <v>24</v>
      </c>
      <c r="J353" s="27" t="str">
        <f t="shared" si="66"/>
        <v>Não</v>
      </c>
      <c r="K353" s="101">
        <v>44411.0</v>
      </c>
      <c r="L353" s="135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2372</v>
      </c>
      <c r="S353" s="101">
        <v>44411.0</v>
      </c>
      <c r="T353" s="165"/>
      <c r="U353" s="165"/>
      <c r="V353" s="165"/>
      <c r="W353" s="22" t="s">
        <v>215</v>
      </c>
      <c r="X353" s="5" t="s">
        <v>3320</v>
      </c>
      <c r="Y353" s="38" t="s">
        <v>269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220</v>
      </c>
      <c r="AD353" s="41"/>
      <c r="AE353" s="325" t="s">
        <v>2418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2375</v>
      </c>
      <c r="BK353" s="326">
        <v>0.0</v>
      </c>
      <c r="BL353" s="326" t="s">
        <v>2375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  <c r="CF353" s="329">
        <v>0.0</v>
      </c>
    </row>
    <row r="354" ht="15.75" customHeight="1">
      <c r="A354" s="318" t="s">
        <v>164</v>
      </c>
      <c r="B354" s="230" t="s">
        <v>3321</v>
      </c>
      <c r="C354" s="331" t="s">
        <v>3322</v>
      </c>
      <c r="D354" s="27" t="s">
        <v>2468</v>
      </c>
      <c r="E354" s="27" t="s">
        <v>29</v>
      </c>
      <c r="F354" s="41" t="s">
        <v>2468</v>
      </c>
      <c r="G354" s="81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282</v>
      </c>
      <c r="I354" s="82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2372</v>
      </c>
      <c r="S354" s="333">
        <v>43441.0</v>
      </c>
      <c r="T354" s="165"/>
      <c r="U354" s="165"/>
      <c r="V354" s="165"/>
      <c r="W354" s="22" t="s">
        <v>215</v>
      </c>
      <c r="X354" s="13" t="s">
        <v>3323</v>
      </c>
      <c r="Y354" s="41" t="s">
        <v>29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2465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2375</v>
      </c>
      <c r="BK354" s="326">
        <v>0.0</v>
      </c>
      <c r="BL354" s="326" t="s">
        <v>2375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  <c r="CF354" s="329">
        <v>0.0</v>
      </c>
    </row>
    <row r="355" ht="15.75" customHeight="1">
      <c r="A355" s="318" t="s">
        <v>164</v>
      </c>
      <c r="B355" s="97" t="s">
        <v>2091</v>
      </c>
      <c r="C355" s="30" t="s">
        <v>3324</v>
      </c>
      <c r="D355" s="27" t="s">
        <v>18</v>
      </c>
      <c r="E355" s="27" t="s">
        <v>62</v>
      </c>
      <c r="F355" s="27" t="s">
        <v>74</v>
      </c>
      <c r="G355" s="81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239</v>
      </c>
      <c r="I355" s="87" t="s">
        <v>272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2360</v>
      </c>
      <c r="P355" s="322">
        <v>0.0</v>
      </c>
      <c r="Q355" s="28" t="str">
        <f>IFERROR(VLOOKUP(F355,'Cadastro de assessores'!A:B,2,FALSE),"Não Cadastrado")</f>
        <v>28411</v>
      </c>
      <c r="R355" s="27" t="s">
        <v>214</v>
      </c>
      <c r="S355" s="101">
        <v>44638.0</v>
      </c>
      <c r="T355" s="165"/>
      <c r="U355" s="165"/>
      <c r="V355" s="165"/>
      <c r="W355" s="22" t="s">
        <v>215</v>
      </c>
      <c r="X355" s="5" t="s">
        <v>2093</v>
      </c>
      <c r="Y355" s="38" t="s">
        <v>269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220</v>
      </c>
      <c r="AD355" s="41"/>
      <c r="AE355" s="325" t="s">
        <v>2418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  <c r="CF355" s="329">
        <v>0.0</v>
      </c>
    </row>
    <row r="356" ht="15.75" customHeight="1">
      <c r="A356" s="318" t="s">
        <v>164</v>
      </c>
      <c r="B356" s="80" t="s">
        <v>2097</v>
      </c>
      <c r="C356" s="30" t="s">
        <v>3325</v>
      </c>
      <c r="D356" s="27" t="s">
        <v>18</v>
      </c>
      <c r="E356" s="27" t="s">
        <v>62</v>
      </c>
      <c r="F356" s="41" t="s">
        <v>63</v>
      </c>
      <c r="G356" s="81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239</v>
      </c>
      <c r="I356" s="87" t="s">
        <v>272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2360</v>
      </c>
      <c r="P356" s="322">
        <v>0.0</v>
      </c>
      <c r="Q356" s="28" t="str">
        <f>IFERROR(VLOOKUP(F356,'Cadastro de assessores'!A:B,2,FALSE),"Não Cadastrado")</f>
        <v>250</v>
      </c>
      <c r="R356" s="27" t="s">
        <v>214</v>
      </c>
      <c r="S356" s="101">
        <v>44363.0</v>
      </c>
      <c r="T356" s="46"/>
      <c r="U356" s="46"/>
      <c r="V356" s="46"/>
      <c r="W356" s="22" t="s">
        <v>215</v>
      </c>
      <c r="X356" s="5" t="s">
        <v>2100</v>
      </c>
      <c r="Y356" s="38" t="s">
        <v>269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220</v>
      </c>
      <c r="AD356" s="41"/>
      <c r="AE356" s="325" t="s">
        <v>2418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  <c r="CF356" s="329">
        <v>0.0</v>
      </c>
    </row>
    <row r="357" ht="15.75" customHeight="1">
      <c r="A357" s="318" t="s">
        <v>164</v>
      </c>
      <c r="B357" s="341" t="s">
        <v>3326</v>
      </c>
      <c r="C357" s="331" t="s">
        <v>3327</v>
      </c>
      <c r="D357" s="27" t="s">
        <v>18</v>
      </c>
      <c r="E357" s="27" t="s">
        <v>62</v>
      </c>
      <c r="F357" s="27" t="s">
        <v>63</v>
      </c>
      <c r="G357" s="81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61" t="s">
        <v>239</v>
      </c>
      <c r="I357" s="87" t="s">
        <v>272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2360</v>
      </c>
      <c r="P357" s="322">
        <v>0.0</v>
      </c>
      <c r="Q357" s="27" t="str">
        <f>IFERROR(VLOOKUP(F357,'Cadastro de assessores'!A:B,2,FALSE),"Não Cadastrado")</f>
        <v>250</v>
      </c>
      <c r="R357" s="27" t="s">
        <v>214</v>
      </c>
      <c r="S357" s="333">
        <v>44263.0</v>
      </c>
      <c r="T357" s="102"/>
      <c r="U357" s="102"/>
      <c r="V357" s="165" t="s">
        <v>3328</v>
      </c>
      <c r="W357" s="22" t="s">
        <v>215</v>
      </c>
      <c r="X357" s="324" t="s">
        <v>3329</v>
      </c>
      <c r="Y357" s="38" t="s">
        <v>269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220</v>
      </c>
      <c r="AD357" s="41"/>
      <c r="AE357" s="325" t="s">
        <v>2418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  <c r="CF357" s="329">
        <v>0.0</v>
      </c>
    </row>
    <row r="358" ht="15.75" customHeight="1">
      <c r="A358" s="318" t="s">
        <v>164</v>
      </c>
      <c r="B358" s="341" t="s">
        <v>3326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1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61" t="s">
        <v>239</v>
      </c>
      <c r="I358" s="87" t="s">
        <v>272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2360</v>
      </c>
      <c r="P358" s="322">
        <v>0.0</v>
      </c>
      <c r="Q358" s="27" t="str">
        <f>IFERROR(VLOOKUP(F358,'Cadastro de assessores'!A:B,2,FALSE),"Não Cadastrado")</f>
        <v>250</v>
      </c>
      <c r="R358" s="27" t="s">
        <v>214</v>
      </c>
      <c r="S358" s="333">
        <v>44585.0</v>
      </c>
      <c r="T358" s="46" t="s">
        <v>3330</v>
      </c>
      <c r="U358" s="46"/>
      <c r="V358" s="46"/>
      <c r="W358" s="22" t="s">
        <v>215</v>
      </c>
      <c r="X358" s="324" t="s">
        <v>3329</v>
      </c>
      <c r="Y358" s="38" t="s">
        <v>269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220</v>
      </c>
      <c r="AD358" s="41"/>
      <c r="AE358" s="325" t="s">
        <v>2418</v>
      </c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3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  <c r="CF358" s="329">
        <v>0.0</v>
      </c>
    </row>
    <row r="359" ht="15.75" customHeight="1">
      <c r="A359" s="318" t="s">
        <v>164</v>
      </c>
      <c r="B359" s="318" t="s">
        <v>3331</v>
      </c>
      <c r="C359" s="319" t="s">
        <v>3332</v>
      </c>
      <c r="D359" s="27" t="s">
        <v>2358</v>
      </c>
      <c r="E359" s="27" t="s">
        <v>29</v>
      </c>
      <c r="F359" s="27" t="s">
        <v>2359</v>
      </c>
      <c r="G359" s="81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61" t="s">
        <v>239</v>
      </c>
      <c r="I359" s="87" t="s">
        <v>272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214</v>
      </c>
      <c r="S359" s="320">
        <v>43794.0</v>
      </c>
      <c r="T359" s="102"/>
      <c r="U359" s="102"/>
      <c r="V359" s="165" t="s">
        <v>3333</v>
      </c>
      <c r="W359" s="22" t="s">
        <v>215</v>
      </c>
      <c r="X359" s="324" t="s">
        <v>3334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220</v>
      </c>
      <c r="AD359" s="41"/>
      <c r="AE359" s="325" t="s">
        <v>2649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  <c r="CF359" s="329">
        <v>0.0</v>
      </c>
    </row>
    <row r="360" ht="15.75" customHeight="1">
      <c r="A360" s="318" t="s">
        <v>164</v>
      </c>
      <c r="B360" s="226" t="s">
        <v>3335</v>
      </c>
      <c r="C360" s="331" t="s">
        <v>3336</v>
      </c>
      <c r="D360" s="27" t="s">
        <v>2358</v>
      </c>
      <c r="E360" s="27" t="s">
        <v>29</v>
      </c>
      <c r="F360" s="41" t="s">
        <v>2359</v>
      </c>
      <c r="G360" s="81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282</v>
      </c>
      <c r="I360" s="82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2372</v>
      </c>
      <c r="S360" s="333">
        <v>43717.0</v>
      </c>
      <c r="T360" s="165"/>
      <c r="U360" s="165"/>
      <c r="V360" s="165"/>
      <c r="W360" s="22" t="s">
        <v>215</v>
      </c>
      <c r="X360" s="13" t="s">
        <v>3337</v>
      </c>
      <c r="Y360" s="41" t="s">
        <v>29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220</v>
      </c>
      <c r="AD360" s="41"/>
      <c r="AE360" s="325" t="s">
        <v>2400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2375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  <c r="CF360" s="329">
        <v>0.0</v>
      </c>
    </row>
    <row r="361" ht="15.75" customHeight="1">
      <c r="A361" s="318" t="s">
        <v>164</v>
      </c>
      <c r="B361" s="318" t="s">
        <v>3338</v>
      </c>
      <c r="C361" s="319" t="s">
        <v>3339</v>
      </c>
      <c r="D361" s="27" t="s">
        <v>2468</v>
      </c>
      <c r="E361" s="27" t="s">
        <v>29</v>
      </c>
      <c r="F361" s="27" t="s">
        <v>2468</v>
      </c>
      <c r="G361" s="81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282</v>
      </c>
      <c r="I361" s="82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3197</v>
      </c>
      <c r="S361" s="320">
        <v>43375.0</v>
      </c>
      <c r="T361" s="165"/>
      <c r="U361" s="165"/>
      <c r="V361" s="165"/>
      <c r="W361" s="22" t="s">
        <v>215</v>
      </c>
      <c r="X361" s="324" t="s">
        <v>3340</v>
      </c>
      <c r="Y361" s="41" t="s">
        <v>29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220</v>
      </c>
      <c r="AD361" s="41"/>
      <c r="AE361" s="325" t="s">
        <v>2374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2375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  <c r="CF361" s="329">
        <v>0.0</v>
      </c>
    </row>
    <row r="362" ht="15.75" customHeight="1">
      <c r="A362" s="318" t="s">
        <v>164</v>
      </c>
      <c r="B362" s="226" t="s">
        <v>3341</v>
      </c>
      <c r="C362" s="207" t="s">
        <v>3342</v>
      </c>
      <c r="D362" s="27" t="s">
        <v>18</v>
      </c>
      <c r="E362" s="27" t="s">
        <v>29</v>
      </c>
      <c r="F362" s="27" t="s">
        <v>2980</v>
      </c>
      <c r="G362" s="81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61" t="s">
        <v>214</v>
      </c>
      <c r="I362" s="82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2360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5"/>
      <c r="U362" s="165"/>
      <c r="V362" s="165"/>
      <c r="W362" s="22" t="s">
        <v>215</v>
      </c>
      <c r="X362" s="13" t="s">
        <v>2119</v>
      </c>
      <c r="Y362" s="5" t="s">
        <v>29</v>
      </c>
      <c r="Z362" s="9" t="str">
        <f t="shared" si="1"/>
        <v>Ativo</v>
      </c>
      <c r="AA362" s="22"/>
      <c r="AB362" s="41" t="str">
        <f t="shared" si="64"/>
        <v/>
      </c>
      <c r="AC362" s="13" t="s">
        <v>220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  <c r="CF362" s="329">
        <v>161366.75</v>
      </c>
    </row>
    <row r="363" ht="15.75" customHeight="1">
      <c r="A363" s="318" t="s">
        <v>164</v>
      </c>
      <c r="B363" s="226" t="s">
        <v>2138</v>
      </c>
      <c r="C363" s="207" t="s">
        <v>3343</v>
      </c>
      <c r="D363" s="27" t="s">
        <v>18</v>
      </c>
      <c r="E363" s="27" t="s">
        <v>62</v>
      </c>
      <c r="F363" s="27" t="s">
        <v>74</v>
      </c>
      <c r="G363" s="81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61" t="s">
        <v>239</v>
      </c>
      <c r="I363" s="87" t="s">
        <v>272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214</v>
      </c>
      <c r="S363" s="320">
        <v>44230.0</v>
      </c>
      <c r="T363" s="99"/>
      <c r="U363" s="165"/>
      <c r="V363" s="350" t="s">
        <v>3344</v>
      </c>
      <c r="W363" s="22" t="s">
        <v>215</v>
      </c>
      <c r="X363" s="13" t="s">
        <v>2140</v>
      </c>
      <c r="Y363" s="38" t="s">
        <v>269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2418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  <c r="CF363" s="329">
        <v>0.0</v>
      </c>
    </row>
    <row r="364" ht="15.75" customHeight="1">
      <c r="A364" s="318" t="s">
        <v>164</v>
      </c>
      <c r="B364" s="25" t="s">
        <v>3345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1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282</v>
      </c>
      <c r="I364" s="82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214</v>
      </c>
      <c r="S364" s="320">
        <v>44599.0</v>
      </c>
      <c r="T364" s="46" t="s">
        <v>3346</v>
      </c>
      <c r="U364" s="46"/>
      <c r="V364" s="46"/>
      <c r="W364" s="22" t="s">
        <v>296</v>
      </c>
      <c r="X364" s="11" t="s">
        <v>3347</v>
      </c>
      <c r="Y364" s="22" t="s">
        <v>269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220</v>
      </c>
      <c r="AD364" s="41"/>
      <c r="AE364" s="418" t="s">
        <v>2418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  <c r="CF364" s="329">
        <v>0.0</v>
      </c>
    </row>
    <row r="365" ht="15.75" customHeight="1">
      <c r="A365" s="318" t="s">
        <v>164</v>
      </c>
      <c r="B365" s="230" t="s">
        <v>3348</v>
      </c>
      <c r="C365" s="331" t="s">
        <v>3349</v>
      </c>
      <c r="D365" s="27" t="s">
        <v>2358</v>
      </c>
      <c r="E365" s="27" t="s">
        <v>29</v>
      </c>
      <c r="F365" s="41" t="s">
        <v>2371</v>
      </c>
      <c r="G365" s="81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282</v>
      </c>
      <c r="I365" s="82" t="s">
        <v>24</v>
      </c>
      <c r="J365" s="27" t="str">
        <f t="shared" ref="J365:J367" si="70">IF(T365=0,"Não","Sim")</f>
        <v>Não</v>
      </c>
      <c r="K365" s="41" t="s">
        <v>2408</v>
      </c>
      <c r="L365" s="337">
        <v>44484.0</v>
      </c>
      <c r="M365" s="41" t="s">
        <v>85</v>
      </c>
      <c r="N365" s="334">
        <v>0.005</v>
      </c>
      <c r="O365" s="27" t="s">
        <v>2360</v>
      </c>
      <c r="P365" s="322">
        <v>0.0</v>
      </c>
      <c r="Q365" s="41" t="str">
        <f>IFERROR(VLOOKUP(F365,'Cadastro de assessores'!A:B,2,FALSE),"Não Cadastrado")</f>
        <v>2971</v>
      </c>
      <c r="R365" s="41" t="s">
        <v>2372</v>
      </c>
      <c r="S365" s="41" t="s">
        <v>2408</v>
      </c>
      <c r="T365" s="165"/>
      <c r="U365" s="165"/>
      <c r="V365" s="165"/>
      <c r="W365" s="22" t="s">
        <v>296</v>
      </c>
      <c r="X365" s="13" t="s">
        <v>3350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3351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2375</v>
      </c>
      <c r="BK365" s="326">
        <v>0.0</v>
      </c>
      <c r="BL365" s="326" t="s">
        <v>2375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  <c r="CF365" s="329">
        <v>0.0</v>
      </c>
    </row>
    <row r="366" ht="15.75" customHeight="1">
      <c r="A366" s="318" t="s">
        <v>164</v>
      </c>
      <c r="B366" s="230" t="s">
        <v>3348</v>
      </c>
      <c r="C366" s="331" t="s">
        <v>3352</v>
      </c>
      <c r="D366" s="27" t="s">
        <v>2358</v>
      </c>
      <c r="E366" s="27" t="s">
        <v>29</v>
      </c>
      <c r="F366" s="41" t="s">
        <v>2371</v>
      </c>
      <c r="G366" s="81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282</v>
      </c>
      <c r="I366" s="82" t="s">
        <v>24</v>
      </c>
      <c r="J366" s="27" t="str">
        <f t="shared" si="70"/>
        <v>Não</v>
      </c>
      <c r="K366" s="41" t="s">
        <v>2408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2372</v>
      </c>
      <c r="S366" s="41" t="s">
        <v>2408</v>
      </c>
      <c r="T366" s="165"/>
      <c r="U366" s="165"/>
      <c r="V366" s="165"/>
      <c r="W366" s="22" t="s">
        <v>296</v>
      </c>
      <c r="X366" s="13" t="s">
        <v>3353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3351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2375</v>
      </c>
      <c r="BK366" s="326">
        <v>0.0</v>
      </c>
      <c r="BL366" s="326" t="s">
        <v>2375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  <c r="CF366" s="329">
        <v>0.0</v>
      </c>
    </row>
    <row r="367" ht="15.75" customHeight="1">
      <c r="A367" s="318" t="s">
        <v>164</v>
      </c>
      <c r="B367" s="226" t="s">
        <v>3354</v>
      </c>
      <c r="C367" s="331" t="s">
        <v>3355</v>
      </c>
      <c r="D367" s="27" t="s">
        <v>2358</v>
      </c>
      <c r="E367" s="27" t="s">
        <v>29</v>
      </c>
      <c r="F367" s="41" t="s">
        <v>2371</v>
      </c>
      <c r="G367" s="81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282</v>
      </c>
      <c r="I367" s="82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2372</v>
      </c>
      <c r="S367" s="333">
        <v>43710.0</v>
      </c>
      <c r="T367" s="165"/>
      <c r="U367" s="165"/>
      <c r="V367" s="165" t="s">
        <v>3356</v>
      </c>
      <c r="W367" s="22" t="s">
        <v>215</v>
      </c>
      <c r="X367" s="13" t="s">
        <v>2153</v>
      </c>
      <c r="Y367" s="41" t="s">
        <v>29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2423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2375</v>
      </c>
      <c r="BK367" s="326">
        <v>0.0</v>
      </c>
      <c r="BL367" s="326" t="s">
        <v>2375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  <c r="CF367" s="329">
        <v>0.0</v>
      </c>
    </row>
    <row r="368" ht="15.75" customHeight="1">
      <c r="A368" s="318" t="s">
        <v>164</v>
      </c>
      <c r="B368" s="80" t="s">
        <v>3357</v>
      </c>
      <c r="C368" s="30" t="s">
        <v>3358</v>
      </c>
      <c r="D368" s="27" t="s">
        <v>18</v>
      </c>
      <c r="E368" s="27" t="s">
        <v>62</v>
      </c>
      <c r="F368" s="28" t="s">
        <v>74</v>
      </c>
      <c r="G368" s="81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282</v>
      </c>
      <c r="I368" s="82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2360</v>
      </c>
      <c r="P368" s="322">
        <v>0.0</v>
      </c>
      <c r="Q368" s="28" t="str">
        <f>IFERROR(VLOOKUP(F368,'Cadastro de assessores'!A:B,2,FALSE),"Não Cadastrado")</f>
        <v>28411</v>
      </c>
      <c r="R368" s="27" t="s">
        <v>214</v>
      </c>
      <c r="S368" s="320">
        <v>44340.0</v>
      </c>
      <c r="T368" s="102"/>
      <c r="U368" s="102"/>
      <c r="V368" s="46" t="s">
        <v>3359</v>
      </c>
      <c r="W368" s="22" t="s">
        <v>215</v>
      </c>
      <c r="X368" s="5" t="s">
        <v>3360</v>
      </c>
      <c r="Y368" s="38" t="s">
        <v>269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220</v>
      </c>
      <c r="AD368" s="41"/>
      <c r="AE368" s="325" t="s">
        <v>2418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  <c r="CF368" s="329">
        <v>0.0</v>
      </c>
    </row>
    <row r="369" ht="15.75" customHeight="1">
      <c r="A369" s="318" t="s">
        <v>164</v>
      </c>
      <c r="B369" s="226" t="s">
        <v>3361</v>
      </c>
      <c r="C369" s="207" t="s">
        <v>3362</v>
      </c>
      <c r="D369" s="27" t="s">
        <v>18</v>
      </c>
      <c r="E369" s="27" t="s">
        <v>62</v>
      </c>
      <c r="F369" s="27" t="s">
        <v>3363</v>
      </c>
      <c r="G369" s="81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61" t="s">
        <v>239</v>
      </c>
      <c r="I369" s="87" t="s">
        <v>272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2360</v>
      </c>
      <c r="P369" s="322">
        <v>0.0</v>
      </c>
      <c r="Q369" s="27" t="str">
        <f>IFERROR(VLOOKUP(F369,'Cadastro de assessores'!A:B,2,FALSE),"Não Cadastrado")</f>
        <v>25581</v>
      </c>
      <c r="R369" s="27" t="s">
        <v>214</v>
      </c>
      <c r="S369" s="320">
        <v>44272.0</v>
      </c>
      <c r="T369" s="165"/>
      <c r="U369" s="165"/>
      <c r="V369" s="165"/>
      <c r="W369" s="22" t="s">
        <v>215</v>
      </c>
      <c r="X369" s="13" t="s">
        <v>2181</v>
      </c>
      <c r="Y369" s="38" t="s">
        <v>269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220</v>
      </c>
      <c r="AD369" s="41"/>
      <c r="AE369" s="325" t="s">
        <v>2418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  <c r="CF369" s="329">
        <v>0.0</v>
      </c>
    </row>
    <row r="370" ht="15.75" customHeight="1">
      <c r="A370" s="318" t="s">
        <v>164</v>
      </c>
      <c r="B370" s="318" t="s">
        <v>3364</v>
      </c>
      <c r="C370" s="319" t="s">
        <v>3365</v>
      </c>
      <c r="D370" s="27" t="s">
        <v>2468</v>
      </c>
      <c r="E370" s="27" t="s">
        <v>29</v>
      </c>
      <c r="F370" s="27" t="s">
        <v>2468</v>
      </c>
      <c r="G370" s="81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61" t="s">
        <v>214</v>
      </c>
      <c r="I370" s="82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2360</v>
      </c>
      <c r="P370" s="322">
        <v>0.0</v>
      </c>
      <c r="Q370" s="27" t="str">
        <f>IFERROR(VLOOKUP(F370,'Cadastro de assessores'!A:B,2,FALSE),"Não Cadastrado")</f>
        <v>22400</v>
      </c>
      <c r="R370" s="27" t="s">
        <v>214</v>
      </c>
      <c r="S370" s="335">
        <v>43384.0</v>
      </c>
      <c r="T370" s="165"/>
      <c r="U370" s="165"/>
      <c r="V370" s="165"/>
      <c r="W370" s="22" t="s">
        <v>215</v>
      </c>
      <c r="X370" s="324" t="s">
        <v>3366</v>
      </c>
      <c r="Y370" s="41" t="s">
        <v>29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220</v>
      </c>
      <c r="AD370" s="41"/>
      <c r="AE370" s="325" t="s">
        <v>2411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  <c r="CF370" s="329">
        <v>135915.69</v>
      </c>
    </row>
    <row r="371" ht="15.75" customHeight="1">
      <c r="A371" s="318" t="s">
        <v>164</v>
      </c>
      <c r="B371" s="230" t="s">
        <v>3367</v>
      </c>
      <c r="C371" s="331" t="s">
        <v>3368</v>
      </c>
      <c r="D371" s="27" t="s">
        <v>2468</v>
      </c>
      <c r="E371" s="27" t="s">
        <v>29</v>
      </c>
      <c r="F371" s="41" t="s">
        <v>2468</v>
      </c>
      <c r="G371" s="81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282</v>
      </c>
      <c r="I371" s="82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2372</v>
      </c>
      <c r="S371" s="333">
        <v>43494.0</v>
      </c>
      <c r="T371" s="165"/>
      <c r="U371" s="165"/>
      <c r="V371" s="165"/>
      <c r="W371" s="22" t="s">
        <v>215</v>
      </c>
      <c r="X371" s="13" t="s">
        <v>3369</v>
      </c>
      <c r="Y371" s="41" t="s">
        <v>29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2432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2375</v>
      </c>
      <c r="BK371" s="326">
        <v>0.0</v>
      </c>
      <c r="BL371" s="326" t="s">
        <v>2375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  <c r="CF371" s="329">
        <v>0.0</v>
      </c>
    </row>
    <row r="372" ht="15.75" customHeight="1">
      <c r="A372" s="318" t="s">
        <v>164</v>
      </c>
      <c r="B372" s="80" t="s">
        <v>3370</v>
      </c>
      <c r="C372" s="30" t="s">
        <v>3371</v>
      </c>
      <c r="D372" s="27" t="s">
        <v>18</v>
      </c>
      <c r="E372" s="27" t="s">
        <v>62</v>
      </c>
      <c r="F372" s="27" t="s">
        <v>63</v>
      </c>
      <c r="G372" s="81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282</v>
      </c>
      <c r="I372" s="82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214</v>
      </c>
      <c r="S372" s="320">
        <v>44319.0</v>
      </c>
      <c r="T372" s="46"/>
      <c r="U372" s="46"/>
      <c r="V372" s="36" t="s">
        <v>2638</v>
      </c>
      <c r="W372" s="22" t="s">
        <v>215</v>
      </c>
      <c r="X372" s="5" t="s">
        <v>3372</v>
      </c>
      <c r="Y372" s="38" t="s">
        <v>269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220</v>
      </c>
      <c r="AD372" s="41"/>
      <c r="AE372" s="325" t="s">
        <v>2418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  <c r="CF372" s="329">
        <v>0.0</v>
      </c>
    </row>
    <row r="373" ht="15.75" customHeight="1">
      <c r="A373" s="318" t="s">
        <v>164</v>
      </c>
      <c r="B373" s="318" t="s">
        <v>3373</v>
      </c>
      <c r="C373" s="319" t="s">
        <v>3374</v>
      </c>
      <c r="D373" s="27" t="s">
        <v>2358</v>
      </c>
      <c r="E373" s="27" t="s">
        <v>29</v>
      </c>
      <c r="F373" s="27" t="s">
        <v>2371</v>
      </c>
      <c r="G373" s="81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61" t="s">
        <v>239</v>
      </c>
      <c r="I373" s="87" t="s">
        <v>272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2360</v>
      </c>
      <c r="P373" s="322">
        <v>0.0</v>
      </c>
      <c r="Q373" s="27" t="str">
        <f>IFERROR(VLOOKUP(F373,'Cadastro de assessores'!A:B,2,FALSE),"Não Cadastrado")</f>
        <v>2971</v>
      </c>
      <c r="R373" s="27" t="s">
        <v>214</v>
      </c>
      <c r="S373" s="335">
        <v>43811.0</v>
      </c>
      <c r="T373" s="165" t="s">
        <v>3375</v>
      </c>
      <c r="U373" s="165"/>
      <c r="V373" s="165"/>
      <c r="W373" s="22" t="s">
        <v>215</v>
      </c>
      <c r="X373" s="324" t="s">
        <v>3376</v>
      </c>
      <c r="Y373" s="41" t="s">
        <v>29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220</v>
      </c>
      <c r="AD373" s="41"/>
      <c r="AE373" s="325" t="s">
        <v>2400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  <c r="CF373" s="329">
        <v>0.0</v>
      </c>
    </row>
    <row r="374" ht="15.75" customHeight="1">
      <c r="A374" s="318" t="s">
        <v>164</v>
      </c>
      <c r="B374" s="318" t="s">
        <v>3377</v>
      </c>
      <c r="C374" s="319" t="s">
        <v>3378</v>
      </c>
      <c r="D374" s="27" t="s">
        <v>2468</v>
      </c>
      <c r="E374" s="27" t="s">
        <v>29</v>
      </c>
      <c r="F374" s="27" t="s">
        <v>2468</v>
      </c>
      <c r="G374" s="81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61" t="s">
        <v>214</v>
      </c>
      <c r="I374" s="82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2360</v>
      </c>
      <c r="P374" s="322">
        <v>0.0</v>
      </c>
      <c r="Q374" s="27" t="str">
        <f>IFERROR(VLOOKUP(F374,'Cadastro de assessores'!A:B,2,FALSE),"Não Cadastrado")</f>
        <v>22400</v>
      </c>
      <c r="R374" s="27" t="s">
        <v>214</v>
      </c>
      <c r="S374" s="320">
        <v>43538.0</v>
      </c>
      <c r="T374" s="165"/>
      <c r="U374" s="165"/>
      <c r="V374" s="165"/>
      <c r="W374" s="22" t="s">
        <v>215</v>
      </c>
      <c r="X374" s="324" t="s">
        <v>3379</v>
      </c>
      <c r="Y374" s="41" t="s">
        <v>29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220</v>
      </c>
      <c r="AD374" s="41"/>
      <c r="AE374" s="325" t="s">
        <v>2432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  <c r="CF374" s="329">
        <v>17494.42</v>
      </c>
    </row>
    <row r="375" ht="15.75" customHeight="1">
      <c r="A375" s="318" t="s">
        <v>164</v>
      </c>
      <c r="B375" s="230" t="s">
        <v>3380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1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61" t="s">
        <v>239</v>
      </c>
      <c r="I375" s="87" t="s">
        <v>272</v>
      </c>
      <c r="J375" s="27" t="str">
        <f t="shared" si="71"/>
        <v>Não</v>
      </c>
      <c r="K375" s="162">
        <v>44789.0</v>
      </c>
      <c r="L375" s="401"/>
      <c r="M375" s="41" t="s">
        <v>50</v>
      </c>
      <c r="N375" s="334">
        <v>0.007</v>
      </c>
      <c r="O375" s="27" t="s">
        <v>2360</v>
      </c>
      <c r="P375" s="322">
        <v>0.0</v>
      </c>
      <c r="Q375" s="27" t="str">
        <f>IFERROR(VLOOKUP(F375,'Cadastro de assessores'!A:B,2,FALSE),"Não Cadastrado")</f>
        <v>250</v>
      </c>
      <c r="R375" s="41" t="s">
        <v>214</v>
      </c>
      <c r="S375" s="162">
        <v>44770.0</v>
      </c>
      <c r="T375" s="165"/>
      <c r="U375" s="165"/>
      <c r="V375" s="165"/>
      <c r="W375" s="22" t="s">
        <v>215</v>
      </c>
      <c r="X375" s="13" t="s">
        <v>2230</v>
      </c>
      <c r="Y375" s="13" t="s">
        <v>269</v>
      </c>
      <c r="Z375" s="9" t="str">
        <f t="shared" si="1"/>
        <v>Ativo</v>
      </c>
      <c r="AA375" s="22"/>
      <c r="AB375" s="41" t="str">
        <f t="shared" si="64"/>
        <v/>
      </c>
      <c r="AC375" s="13" t="s">
        <v>220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  <c r="CF375" s="329">
        <v>0.0</v>
      </c>
    </row>
    <row r="376" ht="15.75" customHeight="1">
      <c r="A376" s="318" t="s">
        <v>164</v>
      </c>
      <c r="B376" s="97" t="s">
        <v>2248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1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61" t="s">
        <v>239</v>
      </c>
      <c r="I376" s="87" t="s">
        <v>272</v>
      </c>
      <c r="J376" s="27" t="str">
        <f>IF(V376=0,"Não","Sim")</f>
        <v>Sim</v>
      </c>
      <c r="K376" s="162">
        <v>44781.0</v>
      </c>
      <c r="L376" s="401"/>
      <c r="M376" s="41" t="s">
        <v>50</v>
      </c>
      <c r="N376" s="334">
        <v>0.007</v>
      </c>
      <c r="O376" s="27" t="s">
        <v>2360</v>
      </c>
      <c r="P376" s="322">
        <v>0.0</v>
      </c>
      <c r="Q376" s="41" t="s">
        <v>3381</v>
      </c>
      <c r="R376" s="41" t="s">
        <v>214</v>
      </c>
      <c r="S376" s="162">
        <v>44770.0</v>
      </c>
      <c r="T376" s="99"/>
      <c r="U376" s="165"/>
      <c r="V376" s="350" t="s">
        <v>3382</v>
      </c>
      <c r="W376" s="22" t="s">
        <v>215</v>
      </c>
      <c r="X376" s="5" t="s">
        <v>2250</v>
      </c>
      <c r="Y376" s="13" t="s">
        <v>269</v>
      </c>
      <c r="Z376" s="9" t="str">
        <f t="shared" si="1"/>
        <v>Ativo</v>
      </c>
      <c r="AA376" s="22"/>
      <c r="AB376" s="41" t="str">
        <f t="shared" si="64"/>
        <v/>
      </c>
      <c r="AC376" s="13" t="s">
        <v>220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  <c r="CF376" s="329">
        <v>0.0</v>
      </c>
    </row>
    <row r="377" ht="15.75" customHeight="1">
      <c r="A377" s="318" t="s">
        <v>164</v>
      </c>
      <c r="B377" s="97" t="s">
        <v>3383</v>
      </c>
      <c r="C377" s="22">
        <v>3583227.0</v>
      </c>
      <c r="D377" s="27" t="s">
        <v>18</v>
      </c>
      <c r="E377" s="27" t="s">
        <v>62</v>
      </c>
      <c r="F377" s="41" t="s">
        <v>2443</v>
      </c>
      <c r="G377" s="81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61" t="s">
        <v>239</v>
      </c>
      <c r="I377" s="87" t="s">
        <v>272</v>
      </c>
      <c r="J377" s="27" t="str">
        <f t="shared" ref="J377:J394" si="72">IF(T377=0,"Não","Sim")</f>
        <v>Não</v>
      </c>
      <c r="K377" s="162"/>
      <c r="L377" s="401"/>
      <c r="M377" s="41" t="s">
        <v>50</v>
      </c>
      <c r="N377" s="334">
        <v>0.007</v>
      </c>
      <c r="O377" s="27" t="s">
        <v>2360</v>
      </c>
      <c r="P377" s="322">
        <v>0.0</v>
      </c>
      <c r="Q377" s="41" t="s">
        <v>3384</v>
      </c>
      <c r="R377" s="41"/>
      <c r="S377" s="162"/>
      <c r="T377" s="165"/>
      <c r="U377" s="165"/>
      <c r="V377" s="165"/>
      <c r="W377" s="22" t="s">
        <v>215</v>
      </c>
      <c r="X377" s="5" t="s">
        <v>3385</v>
      </c>
      <c r="Y377" s="13" t="s">
        <v>269</v>
      </c>
      <c r="Z377" s="9" t="str">
        <f t="shared" si="1"/>
        <v>Inativo</v>
      </c>
      <c r="AA377" s="22"/>
      <c r="AB377" s="41" t="str">
        <f t="shared" si="64"/>
        <v/>
      </c>
      <c r="AC377" s="13" t="s">
        <v>220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  <c r="CF377" s="329">
        <v>0.0</v>
      </c>
    </row>
    <row r="378" ht="15.75" customHeight="1">
      <c r="A378" s="318" t="s">
        <v>164</v>
      </c>
      <c r="B378" s="230" t="s">
        <v>3386</v>
      </c>
      <c r="C378" s="331" t="s">
        <v>3387</v>
      </c>
      <c r="D378" s="27" t="s">
        <v>18</v>
      </c>
      <c r="E378" s="27" t="s">
        <v>29</v>
      </c>
      <c r="F378" s="41" t="s">
        <v>2612</v>
      </c>
      <c r="G378" s="81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282</v>
      </c>
      <c r="I378" s="82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2372</v>
      </c>
      <c r="S378" s="337">
        <v>43461.0</v>
      </c>
      <c r="T378" s="165"/>
      <c r="U378" s="165"/>
      <c r="V378" s="165"/>
      <c r="W378" s="22" t="s">
        <v>215</v>
      </c>
      <c r="X378" s="13" t="s">
        <v>3388</v>
      </c>
      <c r="Y378" s="41" t="s">
        <v>29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2374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2375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  <c r="CF378" s="329">
        <v>0.0</v>
      </c>
    </row>
    <row r="379" ht="15.75" customHeight="1">
      <c r="A379" s="318" t="s">
        <v>164</v>
      </c>
      <c r="B379" s="80" t="s">
        <v>3389</v>
      </c>
      <c r="C379" s="364" t="s">
        <v>3390</v>
      </c>
      <c r="D379" s="27" t="s">
        <v>18</v>
      </c>
      <c r="E379" s="27" t="s">
        <v>62</v>
      </c>
      <c r="F379" s="38" t="s">
        <v>74</v>
      </c>
      <c r="G379" s="81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282</v>
      </c>
      <c r="I379" s="82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2372</v>
      </c>
      <c r="S379" s="333">
        <v>44335.0</v>
      </c>
      <c r="T379" s="46"/>
      <c r="U379" s="46"/>
      <c r="V379" s="46"/>
      <c r="W379" s="22" t="s">
        <v>215</v>
      </c>
      <c r="X379" s="5" t="s">
        <v>3391</v>
      </c>
      <c r="Y379" s="38" t="s">
        <v>269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220</v>
      </c>
      <c r="AD379" s="41"/>
      <c r="AE379" s="325" t="s">
        <v>2578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  <c r="CF379" s="329">
        <v>0.0</v>
      </c>
    </row>
    <row r="380" ht="15.75" customHeight="1">
      <c r="A380" s="318" t="s">
        <v>164</v>
      </c>
      <c r="B380" s="230" t="s">
        <v>3392</v>
      </c>
      <c r="C380" s="331" t="s">
        <v>3393</v>
      </c>
      <c r="D380" s="27" t="s">
        <v>2358</v>
      </c>
      <c r="E380" s="27" t="s">
        <v>29</v>
      </c>
      <c r="F380" s="41" t="s">
        <v>2359</v>
      </c>
      <c r="G380" s="81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282</v>
      </c>
      <c r="I380" s="82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2372</v>
      </c>
      <c r="S380" s="333">
        <v>43738.0</v>
      </c>
      <c r="T380" s="165"/>
      <c r="U380" s="165"/>
      <c r="V380" s="165"/>
      <c r="W380" s="22" t="s">
        <v>215</v>
      </c>
      <c r="X380" s="13" t="s">
        <v>3394</v>
      </c>
      <c r="Y380" s="41" t="s">
        <v>29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2484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2375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  <c r="CF380" s="329">
        <v>0.0</v>
      </c>
    </row>
    <row r="381" ht="15.75" customHeight="1">
      <c r="A381" s="318" t="s">
        <v>164</v>
      </c>
      <c r="B381" s="230" t="s">
        <v>3395</v>
      </c>
      <c r="C381" s="331" t="s">
        <v>3396</v>
      </c>
      <c r="D381" s="27" t="s">
        <v>2358</v>
      </c>
      <c r="E381" s="27" t="s">
        <v>29</v>
      </c>
      <c r="F381" s="41" t="s">
        <v>2359</v>
      </c>
      <c r="G381" s="81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282</v>
      </c>
      <c r="I381" s="82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2372</v>
      </c>
      <c r="S381" s="333">
        <v>43538.0</v>
      </c>
      <c r="T381" s="165"/>
      <c r="U381" s="165"/>
      <c r="V381" s="32"/>
      <c r="W381" s="22" t="s">
        <v>215</v>
      </c>
      <c r="X381" s="13" t="s">
        <v>3397</v>
      </c>
      <c r="Y381" s="41" t="s">
        <v>29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2400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2375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  <c r="CF381" s="329">
        <v>0.0</v>
      </c>
    </row>
    <row r="382" ht="15.75" customHeight="1">
      <c r="A382" s="318" t="s">
        <v>164</v>
      </c>
      <c r="B382" s="230" t="s">
        <v>3395</v>
      </c>
      <c r="C382" s="331" t="s">
        <v>3398</v>
      </c>
      <c r="D382" s="27" t="s">
        <v>2358</v>
      </c>
      <c r="E382" s="27" t="s">
        <v>29</v>
      </c>
      <c r="F382" s="41" t="s">
        <v>2359</v>
      </c>
      <c r="G382" s="81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282</v>
      </c>
      <c r="I382" s="82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2372</v>
      </c>
      <c r="S382" s="333">
        <v>43538.0</v>
      </c>
      <c r="T382" s="165"/>
      <c r="U382" s="165"/>
      <c r="V382" s="165"/>
      <c r="W382" s="22" t="s">
        <v>215</v>
      </c>
      <c r="X382" s="13" t="s">
        <v>3397</v>
      </c>
      <c r="Y382" s="41" t="s">
        <v>29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2400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2375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  <c r="CF382" s="329">
        <v>0.0</v>
      </c>
    </row>
    <row r="383" ht="15.75" customHeight="1">
      <c r="A383" s="318" t="s">
        <v>164</v>
      </c>
      <c r="B383" s="226" t="s">
        <v>3399</v>
      </c>
      <c r="C383" s="331" t="s">
        <v>3400</v>
      </c>
      <c r="D383" s="27" t="s">
        <v>2358</v>
      </c>
      <c r="E383" s="27" t="s">
        <v>29</v>
      </c>
      <c r="F383" s="41" t="s">
        <v>2359</v>
      </c>
      <c r="G383" s="81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282</v>
      </c>
      <c r="I383" s="82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2360</v>
      </c>
      <c r="P383" s="322">
        <v>0.0</v>
      </c>
      <c r="Q383" s="41" t="str">
        <f>IFERROR(VLOOKUP(F383,'Cadastro de assessores'!A:B,2,FALSE),"Não Cadastrado")</f>
        <v>17573</v>
      </c>
      <c r="R383" s="41" t="s">
        <v>2372</v>
      </c>
      <c r="S383" s="333">
        <v>43843.0</v>
      </c>
      <c r="T383" s="165"/>
      <c r="U383" s="165"/>
      <c r="V383" s="165"/>
      <c r="W383" s="22" t="s">
        <v>215</v>
      </c>
      <c r="X383" s="13" t="s">
        <v>3401</v>
      </c>
      <c r="Y383" s="41" t="s">
        <v>29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2484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2375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  <c r="CF383" s="329">
        <v>0.0</v>
      </c>
    </row>
    <row r="384" ht="15.75" customHeight="1">
      <c r="A384" s="318" t="s">
        <v>164</v>
      </c>
      <c r="B384" s="341" t="s">
        <v>3402</v>
      </c>
      <c r="C384" s="331" t="s">
        <v>3403</v>
      </c>
      <c r="D384" s="27" t="s">
        <v>18</v>
      </c>
      <c r="E384" s="27" t="s">
        <v>62</v>
      </c>
      <c r="F384" s="27" t="s">
        <v>74</v>
      </c>
      <c r="G384" s="81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61" t="s">
        <v>239</v>
      </c>
      <c r="I384" s="87" t="s">
        <v>272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214</v>
      </c>
      <c r="S384" s="333">
        <v>44252.0</v>
      </c>
      <c r="T384" s="165"/>
      <c r="U384" s="165"/>
      <c r="V384" s="165"/>
      <c r="W384" s="22" t="s">
        <v>215</v>
      </c>
      <c r="X384" s="324" t="s">
        <v>3404</v>
      </c>
      <c r="Y384" s="38" t="s">
        <v>269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220</v>
      </c>
      <c r="AD384" s="41"/>
      <c r="AE384" s="325" t="s">
        <v>2368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  <c r="CF384" s="329">
        <v>0.0</v>
      </c>
    </row>
    <row r="385" ht="15.75" customHeight="1">
      <c r="A385" s="318" t="s">
        <v>164</v>
      </c>
      <c r="B385" s="226" t="s">
        <v>3405</v>
      </c>
      <c r="C385" s="207" t="s">
        <v>3406</v>
      </c>
      <c r="D385" s="27" t="s">
        <v>18</v>
      </c>
      <c r="E385" s="27" t="s">
        <v>62</v>
      </c>
      <c r="F385" s="27" t="s">
        <v>2443</v>
      </c>
      <c r="G385" s="81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282</v>
      </c>
      <c r="I385" s="82" t="s">
        <v>24</v>
      </c>
      <c r="J385" s="27" t="str">
        <f t="shared" si="72"/>
        <v>Não</v>
      </c>
      <c r="K385" s="333">
        <v>44267.0</v>
      </c>
      <c r="L385" s="135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214</v>
      </c>
      <c r="S385" s="333">
        <v>44235.0</v>
      </c>
      <c r="T385" s="323"/>
      <c r="U385" s="323"/>
      <c r="V385" s="165" t="s">
        <v>3407</v>
      </c>
      <c r="W385" s="22" t="s">
        <v>215</v>
      </c>
      <c r="X385" s="13" t="s">
        <v>3408</v>
      </c>
      <c r="Y385" s="38" t="s">
        <v>269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220</v>
      </c>
      <c r="AD385" s="41"/>
      <c r="AE385" s="325" t="s">
        <v>2418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  <c r="CF385" s="329">
        <v>0.0</v>
      </c>
    </row>
    <row r="386" ht="15.75" customHeight="1">
      <c r="A386" s="318" t="s">
        <v>164</v>
      </c>
      <c r="B386" s="97" t="s">
        <v>3405</v>
      </c>
      <c r="C386" s="30" t="s">
        <v>3409</v>
      </c>
      <c r="D386" s="27" t="s">
        <v>18</v>
      </c>
      <c r="E386" s="27" t="s">
        <v>62</v>
      </c>
      <c r="F386" s="27" t="s">
        <v>2443</v>
      </c>
      <c r="G386" s="81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282</v>
      </c>
      <c r="I386" s="82" t="s">
        <v>24</v>
      </c>
      <c r="J386" s="27" t="str">
        <f t="shared" si="72"/>
        <v>Não</v>
      </c>
      <c r="K386" s="41"/>
      <c r="L386" s="337">
        <v>44908.0</v>
      </c>
      <c r="M386" s="22" t="s">
        <v>2718</v>
      </c>
      <c r="N386" s="321">
        <v>0.01</v>
      </c>
      <c r="O386" s="27" t="s">
        <v>2360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5"/>
      <c r="U386" s="165"/>
      <c r="V386" s="165"/>
      <c r="W386" s="22" t="s">
        <v>215</v>
      </c>
      <c r="X386" s="5" t="s">
        <v>3408</v>
      </c>
      <c r="Y386" s="38" t="s">
        <v>269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2418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2375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  <c r="CF386" s="329">
        <v>0.0</v>
      </c>
    </row>
    <row r="387" ht="15.75" customHeight="1">
      <c r="A387" s="318" t="s">
        <v>164</v>
      </c>
      <c r="B387" s="318" t="s">
        <v>3410</v>
      </c>
      <c r="C387" s="319" t="s">
        <v>3411</v>
      </c>
      <c r="D387" s="27" t="s">
        <v>2358</v>
      </c>
      <c r="E387" s="27" t="s">
        <v>29</v>
      </c>
      <c r="F387" s="27" t="s">
        <v>2359</v>
      </c>
      <c r="G387" s="81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61" t="s">
        <v>239</v>
      </c>
      <c r="I387" s="87" t="s">
        <v>272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3197</v>
      </c>
      <c r="S387" s="320">
        <v>43552.0</v>
      </c>
      <c r="T387" s="108"/>
      <c r="U387" s="108"/>
      <c r="V387" s="350" t="s">
        <v>3412</v>
      </c>
      <c r="W387" s="22" t="s">
        <v>215</v>
      </c>
      <c r="X387" s="324" t="s">
        <v>3413</v>
      </c>
      <c r="Y387" s="41" t="s">
        <v>29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220</v>
      </c>
      <c r="AD387" s="41"/>
      <c r="AE387" s="325" t="s">
        <v>2432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  <c r="CF387" s="329">
        <v>0.0</v>
      </c>
    </row>
    <row r="388" ht="15.75" customHeight="1">
      <c r="A388" s="318" t="s">
        <v>164</v>
      </c>
      <c r="B388" s="25" t="s">
        <v>3414</v>
      </c>
      <c r="C388" s="30" t="s">
        <v>3415</v>
      </c>
      <c r="D388" s="27" t="s">
        <v>18</v>
      </c>
      <c r="E388" s="27" t="s">
        <v>29</v>
      </c>
      <c r="F388" s="27" t="s">
        <v>2735</v>
      </c>
      <c r="G388" s="81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61" t="s">
        <v>214</v>
      </c>
      <c r="I388" s="82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5"/>
      <c r="U388" s="165"/>
      <c r="V388" s="165"/>
      <c r="W388" s="22" t="s">
        <v>215</v>
      </c>
      <c r="X388" s="11" t="s">
        <v>3416</v>
      </c>
      <c r="Y388" s="13" t="s">
        <v>243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  <c r="CF388" s="329">
        <v>42504.0</v>
      </c>
    </row>
    <row r="389" ht="15.75" customHeight="1">
      <c r="A389" s="318" t="s">
        <v>164</v>
      </c>
      <c r="B389" s="97" t="s">
        <v>2302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1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61" t="s">
        <v>239</v>
      </c>
      <c r="I389" s="87" t="s">
        <v>272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214</v>
      </c>
      <c r="S389" s="333">
        <v>44599.0</v>
      </c>
      <c r="T389" s="46"/>
      <c r="U389" s="46"/>
      <c r="V389" s="46"/>
      <c r="W389" s="22" t="s">
        <v>215</v>
      </c>
      <c r="X389" s="5" t="s">
        <v>2305</v>
      </c>
      <c r="Y389" s="38" t="s">
        <v>269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220</v>
      </c>
      <c r="AD389" s="41"/>
      <c r="AE389" s="325" t="s">
        <v>2418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  <c r="CF389" s="329">
        <v>0.0</v>
      </c>
    </row>
    <row r="390" ht="15.75" customHeight="1">
      <c r="A390" s="318" t="s">
        <v>164</v>
      </c>
      <c r="B390" s="97" t="s">
        <v>2302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1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61" t="s">
        <v>239</v>
      </c>
      <c r="I390" s="87" t="s">
        <v>272</v>
      </c>
      <c r="J390" s="27" t="str">
        <f t="shared" si="72"/>
        <v>Não</v>
      </c>
      <c r="K390" s="41"/>
      <c r="L390" s="41"/>
      <c r="M390" s="22" t="s">
        <v>2718</v>
      </c>
      <c r="N390" s="321">
        <v>0.01</v>
      </c>
      <c r="O390" s="27" t="s">
        <v>2360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215</v>
      </c>
      <c r="X390" s="5" t="s">
        <v>2305</v>
      </c>
      <c r="Y390" s="38" t="s">
        <v>269</v>
      </c>
      <c r="Z390" s="9" t="str">
        <f t="shared" si="1"/>
        <v>Inativo</v>
      </c>
      <c r="AA390" s="22"/>
      <c r="AB390" s="41" t="str">
        <f t="shared" si="64"/>
        <v/>
      </c>
      <c r="AC390" s="13" t="s">
        <v>220</v>
      </c>
      <c r="AD390" s="41"/>
      <c r="AE390" s="325" t="s">
        <v>2418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2375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  <c r="CF390" s="329">
        <v>0.0</v>
      </c>
    </row>
    <row r="391" ht="15.75" customHeight="1">
      <c r="A391" s="318" t="s">
        <v>164</v>
      </c>
      <c r="B391" s="97" t="s">
        <v>3417</v>
      </c>
      <c r="C391" s="39">
        <v>3797278.0</v>
      </c>
      <c r="D391" s="27" t="s">
        <v>18</v>
      </c>
      <c r="E391" s="27" t="s">
        <v>29</v>
      </c>
      <c r="F391" s="27" t="s">
        <v>2735</v>
      </c>
      <c r="G391" s="81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61" t="s">
        <v>214</v>
      </c>
      <c r="I391" s="82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215</v>
      </c>
      <c r="X391" s="5" t="s">
        <v>3418</v>
      </c>
      <c r="Y391" s="5" t="s">
        <v>243</v>
      </c>
      <c r="Z391" s="9" t="str">
        <f t="shared" si="1"/>
        <v>Ativo</v>
      </c>
      <c r="AA391" s="22"/>
      <c r="AB391" s="41" t="str">
        <f t="shared" si="64"/>
        <v/>
      </c>
      <c r="AC391" s="13" t="s">
        <v>220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  <c r="CF391" s="329">
        <v>300485.7</v>
      </c>
    </row>
    <row r="392" ht="15.75" customHeight="1">
      <c r="A392" s="318" t="s">
        <v>164</v>
      </c>
      <c r="B392" s="80" t="s">
        <v>3419</v>
      </c>
      <c r="C392" s="30" t="s">
        <v>3420</v>
      </c>
      <c r="D392" s="27" t="s">
        <v>18</v>
      </c>
      <c r="E392" s="27" t="s">
        <v>62</v>
      </c>
      <c r="F392" s="27" t="s">
        <v>74</v>
      </c>
      <c r="G392" s="81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61" t="s">
        <v>239</v>
      </c>
      <c r="I392" s="87" t="s">
        <v>272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214</v>
      </c>
      <c r="S392" s="320">
        <v>44301.0</v>
      </c>
      <c r="T392" s="46"/>
      <c r="U392" s="46"/>
      <c r="V392" s="46" t="s">
        <v>3421</v>
      </c>
      <c r="W392" s="22" t="s">
        <v>215</v>
      </c>
      <c r="X392" s="5" t="s">
        <v>3422</v>
      </c>
      <c r="Y392" s="38" t="s">
        <v>269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220</v>
      </c>
      <c r="AD392" s="41"/>
      <c r="AE392" s="325" t="s">
        <v>2418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  <c r="CF392" s="329">
        <v>2049.49</v>
      </c>
    </row>
    <row r="393" ht="15.75" customHeight="1">
      <c r="A393" s="318" t="s">
        <v>164</v>
      </c>
      <c r="B393" s="97" t="s">
        <v>3423</v>
      </c>
      <c r="C393" s="30" t="s">
        <v>3424</v>
      </c>
      <c r="D393" s="27" t="s">
        <v>18</v>
      </c>
      <c r="E393" s="27" t="s">
        <v>62</v>
      </c>
      <c r="F393" s="27" t="s">
        <v>74</v>
      </c>
      <c r="G393" s="81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61" t="s">
        <v>239</v>
      </c>
      <c r="I393" s="87" t="s">
        <v>272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214</v>
      </c>
      <c r="S393" s="320">
        <v>44651.0</v>
      </c>
      <c r="T393" s="165"/>
      <c r="U393" s="165"/>
      <c r="V393" s="165"/>
      <c r="W393" s="22" t="s">
        <v>215</v>
      </c>
      <c r="X393" s="5" t="s">
        <v>3425</v>
      </c>
      <c r="Y393" s="38" t="s">
        <v>269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220</v>
      </c>
      <c r="AD393" s="41"/>
      <c r="AE393" s="325" t="s">
        <v>2929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  <c r="CF393" s="329">
        <v>0.0</v>
      </c>
    </row>
    <row r="394" ht="15.75" customHeight="1">
      <c r="A394" s="318" t="s">
        <v>164</v>
      </c>
      <c r="B394" s="226" t="s">
        <v>3426</v>
      </c>
      <c r="C394" s="207" t="s">
        <v>3427</v>
      </c>
      <c r="D394" s="27" t="s">
        <v>18</v>
      </c>
      <c r="E394" s="27" t="s">
        <v>62</v>
      </c>
      <c r="F394" s="27" t="s">
        <v>74</v>
      </c>
      <c r="G394" s="81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61" t="s">
        <v>214</v>
      </c>
      <c r="I394" s="82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214</v>
      </c>
      <c r="S394" s="320">
        <v>44291.0</v>
      </c>
      <c r="T394" s="165"/>
      <c r="U394" s="165"/>
      <c r="V394" s="165"/>
      <c r="W394" s="22" t="s">
        <v>296</v>
      </c>
      <c r="X394" s="5" t="s">
        <v>3428</v>
      </c>
      <c r="Y394" s="38" t="s">
        <v>269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220</v>
      </c>
      <c r="AD394" s="41"/>
      <c r="AE394" s="325" t="s">
        <v>2842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  <c r="CF394" s="329">
        <v>62932.38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  <c r="CF395" s="427"/>
    </row>
    <row r="396" ht="15.75" customHeight="1">
      <c r="A396" s="428"/>
      <c r="B396" s="429" t="s">
        <v>2342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F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  <c r="CF396" s="283">
        <f t="shared" si="75"/>
        <v>17533313.23</v>
      </c>
    </row>
    <row r="397" ht="15.75" customHeight="1">
      <c r="A397" s="284"/>
      <c r="B397" s="285" t="s">
        <v>2344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  <c r="CF397" s="442"/>
    </row>
    <row r="398" ht="15.75" customHeight="1">
      <c r="A398" s="284"/>
      <c r="B398" s="285" t="s">
        <v>3429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  <c r="CF398" s="442"/>
    </row>
    <row r="399" ht="15.75" customHeight="1">
      <c r="A399" s="291"/>
      <c r="B399" s="292" t="s">
        <v>2345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  <c r="CF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  <c r="CF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  <c r="CF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  <c r="CF402" s="442"/>
    </row>
  </sheetData>
  <customSheetViews>
    <customSheetView guid="{3329B5D2-8EF4-4384-9BDA-FB02ACDA78B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181E930-C6EF-4625-95ED-E8250DDB765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5F2BC00-DFFF-433B-87B3-8ABE02AB80AE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89A71295-EBC2-4B1C-9745-DCD8EC9D585F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50134998-DA36-4969-A2B5-C073BD5ECD70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97B19DE6-98F3-4E5B-BFCF-193E09C20793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5EF7DD55-0541-4C46-BC1D-F9C8233D2F80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5FDEB506-0CB8-4886-8B40-34F6F035D6BA}" filter="1" showAutoFilter="1">
      <autoFilter ref="$B$2:$S$402"/>
    </customSheetView>
    <customSheetView guid="{541882D2-186B-4F6F-ABC1-16BD911E4EA8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CBD28BE-281A-465E-9E50-401BBD45C2E6}" filter="1" showAutoFilter="1">
      <autoFilter ref="$B$2:$BV$402"/>
    </customSheetView>
    <customSheetView guid="{526C7330-3170-4B8C-9C52-85A4E69FEFF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735E72C-5458-4D80-8F27-BBB9D7BF1400}" filter="1" showAutoFilter="1">
      <autoFilter ref="$B$2:$BX$394"/>
    </customSheetView>
    <customSheetView guid="{DEF40B26-B7ED-4C54-B80E-35B7DED81688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3554B30-8416-4427-91EC-2E2635C7DA33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0BBAB79E-AEFA-4940-B903-92692ECC62B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78F1FA3-E45B-46A8-BEBB-1B6EC525F0DE}" filter="1" showAutoFilter="1">
      <autoFilter ref="$A$2:$CE$394">
        <filterColumn colId="7">
          <filters>
            <filter val="Inativo"/>
          </filters>
        </filterColumn>
      </autoFilter>
    </customSheetView>
    <customSheetView guid="{3E3C96C8-E2BF-4940-B40B-9E98EBCF1845}" filter="1" showAutoFilter="1">
      <autoFilter ref="$B$2:$BS$394"/>
    </customSheetView>
    <customSheetView guid="{AB383F2F-9ED5-4630-9F64-F7F27E5D15F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088DCA4E-3703-4D5D-BBBA-DE63BF9530E7}" filter="1" showAutoFilter="1">
      <autoFilter ref="$B$2:$BT$394"/>
    </customSheetView>
    <customSheetView guid="{31CC61A9-9B52-425E-AB4F-B3CA80BAC7E9}" filter="1" showAutoFilter="1">
      <autoFilter ref="$A$1:$CC$394"/>
    </customSheetView>
    <customSheetView guid="{59AC7282-2FF6-4FA7-B2F7-F5E61C88E357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F854E114-B02F-4F65-8650-BBCA1E4D500D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872C746-9C87-4897-B145-C858C5C15F34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7F63A3F-DB03-48C2-87F2-F75D401AEE38}" filter="1" showAutoFilter="1">
      <autoFilter ref="$A$2:$CC$394"/>
    </customSheetView>
    <customSheetView guid="{8EBB52A0-CF6E-4EB4-BE1E-388F8023BB3B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BE1C5916-3226-48F1-A587-DFFC6D530E72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05477491-2DC2-4481-8FAB-6D7E47BBE0CC}" filter="1" showAutoFilter="1">
      <autoFilter ref="$B$2:$BS$394"/>
    </customSheetView>
    <customSheetView guid="{02BB6C3A-7F5D-4426-9ADD-E4348B3C3E53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D2142E52-08B2-4502-BE70-2A666ED124F1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05D4943B-EEBF-4428-BDB2-FA8C58745616}" filter="1" showAutoFilter="1">
      <autoFilter ref="$A$1:$CD$394"/>
    </customSheetView>
    <customSheetView guid="{1651B81A-2259-41B0-ADF0-A7FCE9478CEE}" filter="1" showAutoFilter="1">
      <autoFilter ref="$B$2:$BT$394"/>
    </customSheetView>
    <customSheetView guid="{8AF5E9C4-121D-4A88-9711-37231EB79CBF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5" t="s">
        <v>190</v>
      </c>
      <c r="G1" s="445" t="s">
        <v>191</v>
      </c>
      <c r="H1" s="67" t="s">
        <v>192</v>
      </c>
      <c r="J1" s="65" t="s">
        <v>190</v>
      </c>
      <c r="Q1" s="446" t="s">
        <v>2347</v>
      </c>
      <c r="R1" s="68" t="s">
        <v>193</v>
      </c>
      <c r="S1" s="447" t="s">
        <v>2346</v>
      </c>
      <c r="T1" s="70" t="s">
        <v>194</v>
      </c>
      <c r="Z1" s="70"/>
      <c r="AA1" s="71" t="s">
        <v>195</v>
      </c>
      <c r="BY1" s="71"/>
      <c r="BZ1" s="71"/>
      <c r="CA1" s="71"/>
      <c r="CB1" s="71"/>
      <c r="CC1" s="71"/>
    </row>
    <row r="2" ht="15.75" customHeight="1">
      <c r="A2" s="448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197</v>
      </c>
      <c r="H2" s="2" t="s">
        <v>198</v>
      </c>
      <c r="I2" s="1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206</v>
      </c>
      <c r="S2" s="4" t="s">
        <v>207</v>
      </c>
      <c r="T2" s="2" t="s">
        <v>208</v>
      </c>
      <c r="U2" s="449" t="s">
        <v>32</v>
      </c>
      <c r="V2" s="73" t="s">
        <v>33</v>
      </c>
      <c r="W2" s="1" t="s">
        <v>209</v>
      </c>
      <c r="X2" s="3" t="s">
        <v>210</v>
      </c>
      <c r="Y2" s="3" t="s">
        <v>34</v>
      </c>
      <c r="Z2" s="1" t="s">
        <v>211</v>
      </c>
      <c r="AA2" s="2" t="s">
        <v>3430</v>
      </c>
      <c r="AB2" s="2" t="s">
        <v>3431</v>
      </c>
      <c r="AC2" s="2" t="s">
        <v>3432</v>
      </c>
      <c r="AD2" s="2" t="s">
        <v>3433</v>
      </c>
      <c r="AE2" s="2" t="s">
        <v>3434</v>
      </c>
      <c r="AF2" s="2" t="s">
        <v>3435</v>
      </c>
      <c r="AG2" s="2" t="s">
        <v>3436</v>
      </c>
      <c r="AH2" s="2" t="s">
        <v>3437</v>
      </c>
      <c r="AI2" s="2" t="s">
        <v>3438</v>
      </c>
      <c r="AJ2" s="2" t="s">
        <v>3439</v>
      </c>
      <c r="AK2" s="71" t="s">
        <v>3440</v>
      </c>
      <c r="AL2" s="450" t="s">
        <v>3441</v>
      </c>
      <c r="AM2" s="450" t="s">
        <v>3442</v>
      </c>
      <c r="AN2" s="450" t="s">
        <v>3443</v>
      </c>
      <c r="AO2" s="450" t="s">
        <v>3444</v>
      </c>
      <c r="AP2" s="450" t="s">
        <v>3445</v>
      </c>
      <c r="AQ2" s="450" t="s">
        <v>3446</v>
      </c>
      <c r="AR2" s="450" t="s">
        <v>3447</v>
      </c>
      <c r="AS2" s="450" t="s">
        <v>3448</v>
      </c>
      <c r="AT2" s="450" t="s">
        <v>3449</v>
      </c>
      <c r="AU2" s="450" t="s">
        <v>3450</v>
      </c>
      <c r="AV2" s="451" t="s">
        <v>3451</v>
      </c>
      <c r="AW2" s="451" t="s">
        <v>3452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  <c r="CC2" s="454">
        <v>45379.0</v>
      </c>
    </row>
    <row r="3" ht="15.75" customHeight="1">
      <c r="A3" s="455" t="s">
        <v>3453</v>
      </c>
      <c r="B3" s="455" t="s">
        <v>3454</v>
      </c>
      <c r="C3" s="456" t="s">
        <v>3455</v>
      </c>
      <c r="D3" s="27" t="s">
        <v>18</v>
      </c>
      <c r="E3" s="28" t="s">
        <v>29</v>
      </c>
      <c r="F3" s="457" t="s">
        <v>79</v>
      </c>
      <c r="G3" s="458" t="s">
        <v>3456</v>
      </c>
      <c r="H3" s="459" t="s">
        <v>239</v>
      </c>
      <c r="I3" s="82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4">
        <v>0.0</v>
      </c>
      <c r="Q3" s="455"/>
      <c r="R3" s="46"/>
      <c r="S3" s="46"/>
      <c r="T3" s="22" t="s">
        <v>296</v>
      </c>
      <c r="U3" s="463" t="s">
        <v>3457</v>
      </c>
      <c r="V3" s="464" t="s">
        <v>29</v>
      </c>
      <c r="W3" s="465" t="str">
        <f t="shared" ref="W3:W31" si="2">IFS(H:H="Encerrado","Encerrado",SUM(BO3:CA3)&lt;=0,"Inativo",SUM(BO3:CA3)&gt;0,"Ativo")</f>
        <v>Inativo</v>
      </c>
      <c r="X3" s="22"/>
      <c r="Y3" s="86" t="s">
        <v>220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  <c r="CC3" s="468"/>
    </row>
    <row r="4" ht="15.75" customHeight="1">
      <c r="A4" s="455" t="s">
        <v>3453</v>
      </c>
      <c r="B4" s="469" t="s">
        <v>303</v>
      </c>
      <c r="C4" s="470" t="s">
        <v>3458</v>
      </c>
      <c r="D4" s="27" t="s">
        <v>18</v>
      </c>
      <c r="E4" s="28" t="s">
        <v>29</v>
      </c>
      <c r="F4" s="471" t="s">
        <v>234</v>
      </c>
      <c r="G4" s="458" t="s">
        <v>3456</v>
      </c>
      <c r="H4" s="459" t="s">
        <v>239</v>
      </c>
      <c r="I4" s="87" t="s">
        <v>373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4">
        <v>0.0</v>
      </c>
      <c r="Q4" s="455"/>
      <c r="R4" s="46"/>
      <c r="S4" s="96" t="s">
        <v>3459</v>
      </c>
      <c r="T4" s="22" t="s">
        <v>215</v>
      </c>
      <c r="U4" s="476" t="s">
        <v>305</v>
      </c>
      <c r="V4" s="477" t="s">
        <v>306</v>
      </c>
      <c r="W4" s="465" t="str">
        <f t="shared" si="2"/>
        <v>Ativo</v>
      </c>
      <c r="X4" s="22"/>
      <c r="Y4" s="86" t="s">
        <v>220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  <c r="CC4" s="468"/>
    </row>
    <row r="5" ht="15.75" customHeight="1">
      <c r="A5" s="455" t="s">
        <v>3453</v>
      </c>
      <c r="B5" s="478" t="s">
        <v>3460</v>
      </c>
      <c r="C5" s="479" t="s">
        <v>3461</v>
      </c>
      <c r="D5" s="27" t="s">
        <v>18</v>
      </c>
      <c r="E5" s="28" t="s">
        <v>29</v>
      </c>
      <c r="F5" s="471" t="s">
        <v>76</v>
      </c>
      <c r="G5" s="458" t="s">
        <v>3456</v>
      </c>
      <c r="H5" s="480" t="s">
        <v>214</v>
      </c>
      <c r="I5" s="82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4">
        <v>0.0</v>
      </c>
      <c r="Q5" s="455"/>
      <c r="R5" s="46"/>
      <c r="S5" s="46"/>
      <c r="T5" s="22" t="s">
        <v>215</v>
      </c>
      <c r="U5" s="481" t="s">
        <v>3462</v>
      </c>
      <c r="V5" s="482" t="s">
        <v>29</v>
      </c>
      <c r="W5" s="465" t="str">
        <f t="shared" si="2"/>
        <v>Ativo</v>
      </c>
      <c r="X5" s="22"/>
      <c r="Y5" s="86" t="s">
        <v>220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  <c r="CC5" s="468">
        <v>127359.83</v>
      </c>
    </row>
    <row r="6" ht="15.75" customHeight="1">
      <c r="A6" s="455" t="s">
        <v>3453</v>
      </c>
      <c r="B6" s="469" t="s">
        <v>3463</v>
      </c>
      <c r="C6" s="470" t="s">
        <v>3464</v>
      </c>
      <c r="D6" s="27" t="s">
        <v>18</v>
      </c>
      <c r="E6" s="28" t="s">
        <v>29</v>
      </c>
      <c r="F6" s="474" t="s">
        <v>3465</v>
      </c>
      <c r="G6" s="458" t="s">
        <v>3456</v>
      </c>
      <c r="H6" s="480" t="s">
        <v>282</v>
      </c>
      <c r="I6" s="82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4">
        <v>0.2</v>
      </c>
      <c r="Q6" s="142" t="s">
        <v>3466</v>
      </c>
      <c r="R6" s="483"/>
      <c r="S6" s="96"/>
      <c r="T6" s="22" t="s">
        <v>215</v>
      </c>
      <c r="U6" s="476" t="s">
        <v>3467</v>
      </c>
      <c r="V6" s="477" t="s">
        <v>29</v>
      </c>
      <c r="W6" s="465" t="str">
        <f t="shared" si="2"/>
        <v>Encerrado</v>
      </c>
      <c r="X6" s="22"/>
      <c r="Y6" s="86" t="s">
        <v>220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2375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  <c r="CC6" s="468"/>
    </row>
    <row r="7" ht="15.75" customHeight="1">
      <c r="A7" s="455" t="s">
        <v>3453</v>
      </c>
      <c r="B7" s="469" t="s">
        <v>3468</v>
      </c>
      <c r="C7" s="470" t="s">
        <v>3469</v>
      </c>
      <c r="D7" s="27" t="s">
        <v>18</v>
      </c>
      <c r="E7" s="28" t="s">
        <v>29</v>
      </c>
      <c r="F7" s="471" t="s">
        <v>438</v>
      </c>
      <c r="G7" s="458" t="s">
        <v>3456</v>
      </c>
      <c r="H7" s="459" t="s">
        <v>239</v>
      </c>
      <c r="I7" s="82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4">
        <v>0.2</v>
      </c>
      <c r="Q7" s="455"/>
      <c r="R7" s="46"/>
      <c r="S7" s="46"/>
      <c r="T7" s="22" t="s">
        <v>215</v>
      </c>
      <c r="U7" s="476" t="s">
        <v>2472</v>
      </c>
      <c r="V7" s="477" t="s">
        <v>780</v>
      </c>
      <c r="W7" s="465" t="str">
        <f t="shared" si="2"/>
        <v>Inativo</v>
      </c>
      <c r="X7" s="22"/>
      <c r="Y7" s="86" t="s">
        <v>220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2375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  <c r="CC7" s="468"/>
    </row>
    <row r="8" ht="15.75" customHeight="1">
      <c r="A8" s="455" t="s">
        <v>3453</v>
      </c>
      <c r="B8" s="469" t="s">
        <v>3470</v>
      </c>
      <c r="C8" s="470" t="s">
        <v>3471</v>
      </c>
      <c r="D8" s="27" t="s">
        <v>18</v>
      </c>
      <c r="E8" s="28" t="s">
        <v>29</v>
      </c>
      <c r="F8" s="471" t="s">
        <v>234</v>
      </c>
      <c r="G8" s="458" t="s">
        <v>3456</v>
      </c>
      <c r="H8" s="480" t="s">
        <v>214</v>
      </c>
      <c r="I8" s="82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4">
        <v>0.2</v>
      </c>
      <c r="Q8" s="483"/>
      <c r="R8" s="487" t="s">
        <v>3472</v>
      </c>
      <c r="S8" s="46"/>
      <c r="T8" s="22" t="s">
        <v>215</v>
      </c>
      <c r="U8" s="476" t="s">
        <v>3473</v>
      </c>
      <c r="V8" s="477" t="s">
        <v>29</v>
      </c>
      <c r="W8" s="465" t="str">
        <f t="shared" si="2"/>
        <v>Ativo</v>
      </c>
      <c r="X8" s="22"/>
      <c r="Y8" s="86" t="s">
        <v>220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  <c r="CC8" s="468">
        <v>217850.43</v>
      </c>
    </row>
    <row r="9" ht="15.75" customHeight="1">
      <c r="A9" s="455" t="s">
        <v>3453</v>
      </c>
      <c r="B9" s="469" t="s">
        <v>2525</v>
      </c>
      <c r="C9" s="470" t="s">
        <v>3474</v>
      </c>
      <c r="D9" s="27" t="s">
        <v>18</v>
      </c>
      <c r="E9" s="28" t="s">
        <v>29</v>
      </c>
      <c r="F9" s="471" t="s">
        <v>2612</v>
      </c>
      <c r="G9" s="458" t="s">
        <v>3456</v>
      </c>
      <c r="H9" s="459" t="s">
        <v>239</v>
      </c>
      <c r="I9" s="82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4">
        <v>0.15</v>
      </c>
      <c r="Q9" s="142" t="s">
        <v>3466</v>
      </c>
      <c r="R9" s="483"/>
      <c r="S9" s="49"/>
      <c r="T9" s="22" t="s">
        <v>215</v>
      </c>
      <c r="U9" s="476" t="s">
        <v>2528</v>
      </c>
      <c r="V9" s="477" t="s">
        <v>29</v>
      </c>
      <c r="W9" s="465" t="str">
        <f t="shared" si="2"/>
        <v>Inativo</v>
      </c>
      <c r="X9" s="22"/>
      <c r="Y9" s="86" t="s">
        <v>220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2375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  <c r="CC9" s="468"/>
    </row>
    <row r="10" ht="15.75" customHeight="1">
      <c r="A10" s="455" t="s">
        <v>3453</v>
      </c>
      <c r="B10" s="469" t="s">
        <v>3475</v>
      </c>
      <c r="C10" s="479" t="s">
        <v>3476</v>
      </c>
      <c r="D10" s="27" t="s">
        <v>18</v>
      </c>
      <c r="E10" s="28" t="s">
        <v>29</v>
      </c>
      <c r="F10" s="471" t="s">
        <v>2612</v>
      </c>
      <c r="G10" s="458" t="s">
        <v>3456</v>
      </c>
      <c r="H10" s="459" t="s">
        <v>239</v>
      </c>
      <c r="I10" s="82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4">
        <v>0.0</v>
      </c>
      <c r="Q10" s="455"/>
      <c r="R10" s="49"/>
      <c r="S10" s="49"/>
      <c r="T10" s="22" t="s">
        <v>215</v>
      </c>
      <c r="U10" s="476" t="s">
        <v>3477</v>
      </c>
      <c r="V10" s="477" t="s">
        <v>29</v>
      </c>
      <c r="W10" s="465" t="str">
        <f t="shared" si="2"/>
        <v>Inativo</v>
      </c>
      <c r="X10" s="22"/>
      <c r="Y10" s="86" t="s">
        <v>220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  <c r="CC10" s="468"/>
    </row>
    <row r="11" ht="15.75" customHeight="1">
      <c r="A11" s="455" t="s">
        <v>3453</v>
      </c>
      <c r="B11" s="469" t="s">
        <v>3478</v>
      </c>
      <c r="C11" s="479" t="s">
        <v>3479</v>
      </c>
      <c r="D11" s="27" t="s">
        <v>18</v>
      </c>
      <c r="E11" s="28" t="s">
        <v>29</v>
      </c>
      <c r="F11" s="471" t="s">
        <v>18</v>
      </c>
      <c r="G11" s="458" t="s">
        <v>3456</v>
      </c>
      <c r="H11" s="459" t="s">
        <v>239</v>
      </c>
      <c r="I11" s="82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4">
        <v>0.0</v>
      </c>
      <c r="Q11" s="455"/>
      <c r="R11" s="46"/>
      <c r="S11" s="46"/>
      <c r="T11" s="22" t="s">
        <v>215</v>
      </c>
      <c r="U11" s="476" t="s">
        <v>3480</v>
      </c>
      <c r="V11" s="477" t="s">
        <v>29</v>
      </c>
      <c r="W11" s="465" t="str">
        <f t="shared" si="2"/>
        <v>Inativo</v>
      </c>
      <c r="X11" s="22"/>
      <c r="Y11" s="86" t="s">
        <v>220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  <c r="CC11" s="468"/>
    </row>
    <row r="12" ht="15.75" customHeight="1">
      <c r="A12" s="455" t="s">
        <v>3453</v>
      </c>
      <c r="B12" s="488" t="s">
        <v>3481</v>
      </c>
      <c r="C12" s="479" t="s">
        <v>3482</v>
      </c>
      <c r="D12" s="27" t="s">
        <v>67</v>
      </c>
      <c r="E12" s="28" t="s">
        <v>29</v>
      </c>
      <c r="F12" s="471" t="s">
        <v>3483</v>
      </c>
      <c r="G12" s="458" t="s">
        <v>3456</v>
      </c>
      <c r="H12" s="480" t="s">
        <v>282</v>
      </c>
      <c r="I12" s="82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4">
        <v>0.0</v>
      </c>
      <c r="Q12" s="455"/>
      <c r="R12" s="46"/>
      <c r="S12" s="244"/>
      <c r="T12" s="22" t="s">
        <v>215</v>
      </c>
      <c r="U12" s="476" t="s">
        <v>3484</v>
      </c>
      <c r="V12" s="482" t="s">
        <v>29</v>
      </c>
      <c r="W12" s="465" t="str">
        <f t="shared" si="2"/>
        <v>Encerrado</v>
      </c>
      <c r="X12" s="22"/>
      <c r="Y12" s="86" t="s">
        <v>220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  <c r="CC12" s="468"/>
    </row>
    <row r="13" ht="15.75" customHeight="1">
      <c r="A13" s="455" t="s">
        <v>3453</v>
      </c>
      <c r="B13" s="469" t="s">
        <v>3485</v>
      </c>
      <c r="C13" s="479" t="s">
        <v>3486</v>
      </c>
      <c r="D13" s="27" t="s">
        <v>18</v>
      </c>
      <c r="E13" s="28" t="s">
        <v>29</v>
      </c>
      <c r="F13" s="471" t="s">
        <v>2612</v>
      </c>
      <c r="G13" s="458" t="s">
        <v>3456</v>
      </c>
      <c r="H13" s="480" t="s">
        <v>282</v>
      </c>
      <c r="I13" s="82" t="s">
        <v>24</v>
      </c>
      <c r="J13" s="27" t="str">
        <f t="shared" si="3"/>
        <v>Não</v>
      </c>
      <c r="K13" s="489" t="s">
        <v>2408</v>
      </c>
      <c r="L13" s="473"/>
      <c r="M13" s="474" t="s">
        <v>77</v>
      </c>
      <c r="N13" s="485">
        <v>0.015</v>
      </c>
      <c r="O13" s="41" t="s">
        <v>24</v>
      </c>
      <c r="P13" s="164">
        <v>0.0</v>
      </c>
      <c r="Q13" s="455"/>
      <c r="R13" s="372"/>
      <c r="S13" s="46"/>
      <c r="T13" s="22" t="s">
        <v>215</v>
      </c>
      <c r="U13" s="476" t="s">
        <v>3487</v>
      </c>
      <c r="V13" s="477" t="s">
        <v>29</v>
      </c>
      <c r="W13" s="465" t="str">
        <f t="shared" si="2"/>
        <v>Encerrado</v>
      </c>
      <c r="X13" s="22"/>
      <c r="Y13" s="86" t="s">
        <v>220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2375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  <c r="CC13" s="468"/>
    </row>
    <row r="14" ht="15.75" customHeight="1">
      <c r="A14" s="455" t="s">
        <v>3453</v>
      </c>
      <c r="B14" s="469" t="s">
        <v>3488</v>
      </c>
      <c r="C14" s="470" t="s">
        <v>3489</v>
      </c>
      <c r="D14" s="27" t="s">
        <v>18</v>
      </c>
      <c r="E14" s="28" t="s">
        <v>29</v>
      </c>
      <c r="F14" s="471" t="s">
        <v>919</v>
      </c>
      <c r="G14" s="458" t="s">
        <v>3456</v>
      </c>
      <c r="H14" s="459" t="s">
        <v>239</v>
      </c>
      <c r="I14" s="82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4">
        <v>0.2</v>
      </c>
      <c r="Q14" s="455" t="s">
        <v>3490</v>
      </c>
      <c r="R14" s="148" t="s">
        <v>3491</v>
      </c>
      <c r="S14" s="46"/>
      <c r="T14" s="22" t="s">
        <v>215</v>
      </c>
      <c r="U14" s="476" t="s">
        <v>921</v>
      </c>
      <c r="V14" s="482" t="s">
        <v>243</v>
      </c>
      <c r="W14" s="465" t="str">
        <f t="shared" si="2"/>
        <v>Ativo</v>
      </c>
      <c r="X14" s="22"/>
      <c r="Y14" s="86" t="s">
        <v>220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  <c r="CC14" s="468"/>
    </row>
    <row r="15" ht="15.75" customHeight="1">
      <c r="A15" s="455" t="s">
        <v>3453</v>
      </c>
      <c r="B15" s="469" t="s">
        <v>3492</v>
      </c>
      <c r="C15" s="470" t="s">
        <v>3493</v>
      </c>
      <c r="D15" s="27" t="s">
        <v>2358</v>
      </c>
      <c r="E15" s="28" t="s">
        <v>29</v>
      </c>
      <c r="F15" s="471" t="s">
        <v>2358</v>
      </c>
      <c r="G15" s="458" t="s">
        <v>3456</v>
      </c>
      <c r="H15" s="459" t="s">
        <v>239</v>
      </c>
      <c r="I15" s="82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4">
        <v>0.2</v>
      </c>
      <c r="Q15" s="455"/>
      <c r="R15" s="372"/>
      <c r="S15" s="46"/>
      <c r="T15" s="22" t="s">
        <v>215</v>
      </c>
      <c r="U15" s="476" t="s">
        <v>3494</v>
      </c>
      <c r="V15" s="477" t="s">
        <v>3495</v>
      </c>
      <c r="W15" s="465" t="str">
        <f t="shared" si="2"/>
        <v>Ativo</v>
      </c>
      <c r="X15" s="22"/>
      <c r="Y15" s="86" t="s">
        <v>220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  <c r="CC15" s="468"/>
    </row>
    <row r="16" ht="15.75" customHeight="1">
      <c r="A16" s="455" t="s">
        <v>3453</v>
      </c>
      <c r="B16" s="469" t="s">
        <v>3496</v>
      </c>
      <c r="C16" s="470" t="s">
        <v>3497</v>
      </c>
      <c r="D16" s="27" t="s">
        <v>18</v>
      </c>
      <c r="E16" s="28" t="s">
        <v>29</v>
      </c>
      <c r="F16" s="474" t="s">
        <v>234</v>
      </c>
      <c r="G16" s="458" t="s">
        <v>3456</v>
      </c>
      <c r="H16" s="480" t="s">
        <v>214</v>
      </c>
      <c r="I16" s="82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4">
        <v>0.0</v>
      </c>
      <c r="Q16" s="455"/>
      <c r="R16" s="372"/>
      <c r="S16" s="102"/>
      <c r="T16" s="22" t="s">
        <v>215</v>
      </c>
      <c r="U16" s="476" t="s">
        <v>3498</v>
      </c>
      <c r="V16" s="477" t="s">
        <v>29</v>
      </c>
      <c r="W16" s="465" t="str">
        <f t="shared" si="2"/>
        <v>Ativo</v>
      </c>
      <c r="X16" s="22"/>
      <c r="Y16" s="86" t="s">
        <v>220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  <c r="CC16" s="468">
        <v>404282.86</v>
      </c>
    </row>
    <row r="17" ht="15.75" customHeight="1">
      <c r="A17" s="455" t="s">
        <v>3453</v>
      </c>
      <c r="B17" s="469" t="s">
        <v>3499</v>
      </c>
      <c r="C17" s="470" t="s">
        <v>3500</v>
      </c>
      <c r="D17" s="27" t="s">
        <v>18</v>
      </c>
      <c r="E17" s="28" t="s">
        <v>29</v>
      </c>
      <c r="F17" s="474" t="s">
        <v>3501</v>
      </c>
      <c r="G17" s="458" t="s">
        <v>3456</v>
      </c>
      <c r="H17" s="480" t="s">
        <v>282</v>
      </c>
      <c r="I17" s="82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4">
        <v>0.0</v>
      </c>
      <c r="Q17" s="455"/>
      <c r="R17" s="46"/>
      <c r="S17" s="46"/>
      <c r="T17" s="22" t="s">
        <v>215</v>
      </c>
      <c r="U17" s="476" t="s">
        <v>3502</v>
      </c>
      <c r="V17" s="477" t="s">
        <v>29</v>
      </c>
      <c r="W17" s="465" t="str">
        <f t="shared" si="2"/>
        <v>Encerrado</v>
      </c>
      <c r="X17" s="22"/>
      <c r="Y17" s="86" t="s">
        <v>220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2375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  <c r="CC17" s="468"/>
    </row>
    <row r="18" ht="15.75" customHeight="1">
      <c r="A18" s="455" t="s">
        <v>3453</v>
      </c>
      <c r="B18" s="469" t="s">
        <v>1392</v>
      </c>
      <c r="C18" s="470" t="s">
        <v>3503</v>
      </c>
      <c r="D18" s="27" t="s">
        <v>18</v>
      </c>
      <c r="E18" s="28" t="s">
        <v>29</v>
      </c>
      <c r="F18" s="471" t="s">
        <v>72</v>
      </c>
      <c r="G18" s="458" t="s">
        <v>3456</v>
      </c>
      <c r="H18" s="459" t="s">
        <v>239</v>
      </c>
      <c r="I18" s="82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4">
        <v>0.0</v>
      </c>
      <c r="Q18" s="483"/>
      <c r="R18" s="455" t="s">
        <v>3504</v>
      </c>
      <c r="S18" s="46"/>
      <c r="T18" s="22" t="s">
        <v>215</v>
      </c>
      <c r="U18" s="476" t="s">
        <v>1394</v>
      </c>
      <c r="V18" s="477" t="s">
        <v>29</v>
      </c>
      <c r="W18" s="465" t="str">
        <f t="shared" si="2"/>
        <v>Inativo</v>
      </c>
      <c r="X18" s="22"/>
      <c r="Y18" s="86" t="s">
        <v>220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  <c r="CC18" s="468"/>
    </row>
    <row r="19" ht="15.75" customHeight="1">
      <c r="A19" s="455" t="s">
        <v>3453</v>
      </c>
      <c r="B19" s="469" t="s">
        <v>3505</v>
      </c>
      <c r="C19" s="470" t="s">
        <v>3506</v>
      </c>
      <c r="D19" s="27" t="s">
        <v>18</v>
      </c>
      <c r="E19" s="28" t="s">
        <v>29</v>
      </c>
      <c r="F19" s="474" t="s">
        <v>2069</v>
      </c>
      <c r="G19" s="458" t="s">
        <v>3456</v>
      </c>
      <c r="H19" s="480" t="s">
        <v>282</v>
      </c>
      <c r="I19" s="82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4">
        <v>0.0</v>
      </c>
      <c r="Q19" s="455"/>
      <c r="R19" s="46"/>
      <c r="S19" s="46"/>
      <c r="T19" s="22" t="s">
        <v>215</v>
      </c>
      <c r="U19" s="476" t="s">
        <v>1402</v>
      </c>
      <c r="V19" s="477" t="s">
        <v>29</v>
      </c>
      <c r="W19" s="465" t="str">
        <f t="shared" si="2"/>
        <v>Encerrado</v>
      </c>
      <c r="X19" s="22"/>
      <c r="Y19" s="86" t="s">
        <v>220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  <c r="CC19" s="468"/>
    </row>
    <row r="20" ht="15.75" customHeight="1">
      <c r="A20" s="455" t="s">
        <v>3453</v>
      </c>
      <c r="B20" s="469" t="s">
        <v>3507</v>
      </c>
      <c r="C20" s="470" t="s">
        <v>3508</v>
      </c>
      <c r="D20" s="27" t="s">
        <v>18</v>
      </c>
      <c r="E20" s="28" t="s">
        <v>29</v>
      </c>
      <c r="F20" s="471" t="s">
        <v>3509</v>
      </c>
      <c r="G20" s="458" t="s">
        <v>3456</v>
      </c>
      <c r="H20" s="459" t="s">
        <v>239</v>
      </c>
      <c r="I20" s="82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4">
        <v>0.0</v>
      </c>
      <c r="Q20" s="455"/>
      <c r="R20" s="46"/>
      <c r="S20" s="46"/>
      <c r="T20" s="22" t="s">
        <v>215</v>
      </c>
      <c r="U20" s="476" t="s">
        <v>3510</v>
      </c>
      <c r="V20" s="477" t="s">
        <v>19</v>
      </c>
      <c r="W20" s="465" t="str">
        <f t="shared" si="2"/>
        <v>Inativo</v>
      </c>
      <c r="X20" s="22"/>
      <c r="Y20" s="86" t="s">
        <v>220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2375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  <c r="CC20" s="468"/>
    </row>
    <row r="21" ht="15.75" customHeight="1">
      <c r="A21" s="455" t="s">
        <v>3453</v>
      </c>
      <c r="B21" s="469" t="s">
        <v>3511</v>
      </c>
      <c r="C21" s="470" t="s">
        <v>3512</v>
      </c>
      <c r="D21" s="27" t="s">
        <v>18</v>
      </c>
      <c r="E21" s="28" t="s">
        <v>29</v>
      </c>
      <c r="F21" s="474" t="s">
        <v>72</v>
      </c>
      <c r="G21" s="458" t="s">
        <v>3456</v>
      </c>
      <c r="H21" s="480" t="s">
        <v>282</v>
      </c>
      <c r="I21" s="82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4">
        <v>0.2</v>
      </c>
      <c r="Q21" s="487"/>
      <c r="R21" s="142"/>
      <c r="S21" s="36"/>
      <c r="T21" s="22" t="s">
        <v>215</v>
      </c>
      <c r="U21" s="476" t="s">
        <v>3513</v>
      </c>
      <c r="V21" s="477" t="s">
        <v>29</v>
      </c>
      <c r="W21" s="465" t="str">
        <f t="shared" si="2"/>
        <v>Encerrado</v>
      </c>
      <c r="X21" s="22"/>
      <c r="Y21" s="86" t="s">
        <v>220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2375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  <c r="CC21" s="468"/>
    </row>
    <row r="22" ht="15.75" customHeight="1">
      <c r="A22" s="455" t="s">
        <v>3453</v>
      </c>
      <c r="B22" s="469" t="s">
        <v>3514</v>
      </c>
      <c r="C22" s="470" t="s">
        <v>3515</v>
      </c>
      <c r="D22" s="27" t="s">
        <v>18</v>
      </c>
      <c r="E22" s="28" t="s">
        <v>29</v>
      </c>
      <c r="F22" s="471" t="s">
        <v>72</v>
      </c>
      <c r="G22" s="458" t="s">
        <v>3456</v>
      </c>
      <c r="H22" s="459" t="s">
        <v>239</v>
      </c>
      <c r="I22" s="82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4">
        <v>0.2</v>
      </c>
      <c r="Q22" s="455"/>
      <c r="R22" s="46"/>
      <c r="S22" s="46"/>
      <c r="T22" s="22" t="s">
        <v>215</v>
      </c>
      <c r="U22" s="476" t="s">
        <v>3516</v>
      </c>
      <c r="V22" s="477" t="s">
        <v>19</v>
      </c>
      <c r="W22" s="465" t="str">
        <f t="shared" si="2"/>
        <v>Ativo</v>
      </c>
      <c r="X22" s="22"/>
      <c r="Y22" s="86" t="s">
        <v>220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  <c r="CC22" s="468"/>
    </row>
    <row r="23" ht="15.75" customHeight="1">
      <c r="A23" s="455" t="s">
        <v>3453</v>
      </c>
      <c r="B23" s="469" t="s">
        <v>3517</v>
      </c>
      <c r="C23" s="470" t="s">
        <v>3518</v>
      </c>
      <c r="D23" s="27" t="s">
        <v>18</v>
      </c>
      <c r="E23" s="28" t="s">
        <v>29</v>
      </c>
      <c r="F23" s="471" t="s">
        <v>234</v>
      </c>
      <c r="G23" s="458" t="s">
        <v>3456</v>
      </c>
      <c r="H23" s="459" t="s">
        <v>239</v>
      </c>
      <c r="I23" s="82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4">
        <v>0.2</v>
      </c>
      <c r="Q23" s="455"/>
      <c r="R23" s="46"/>
      <c r="S23" s="323"/>
      <c r="T23" s="22" t="s">
        <v>215</v>
      </c>
      <c r="U23" s="476" t="s">
        <v>3519</v>
      </c>
      <c r="V23" s="477" t="s">
        <v>29</v>
      </c>
      <c r="W23" s="465" t="str">
        <f t="shared" si="2"/>
        <v>Inativo</v>
      </c>
      <c r="X23" s="22"/>
      <c r="Y23" s="86" t="s">
        <v>220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2375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  <c r="CC23" s="468"/>
    </row>
    <row r="24" ht="15.75" customHeight="1">
      <c r="A24" s="455" t="s">
        <v>3453</v>
      </c>
      <c r="B24" s="469" t="s">
        <v>3520</v>
      </c>
      <c r="C24" s="470" t="s">
        <v>3521</v>
      </c>
      <c r="D24" s="27" t="s">
        <v>18</v>
      </c>
      <c r="E24" s="28" t="s">
        <v>29</v>
      </c>
      <c r="F24" s="471" t="s">
        <v>2414</v>
      </c>
      <c r="G24" s="458" t="s">
        <v>3456</v>
      </c>
      <c r="H24" s="459" t="s">
        <v>239</v>
      </c>
      <c r="I24" s="82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4">
        <v>0.0</v>
      </c>
      <c r="Q24" s="483"/>
      <c r="R24" s="455" t="s">
        <v>3522</v>
      </c>
      <c r="S24" s="46"/>
      <c r="T24" s="22" t="s">
        <v>215</v>
      </c>
      <c r="U24" s="476" t="s">
        <v>3523</v>
      </c>
      <c r="V24" s="477" t="s">
        <v>780</v>
      </c>
      <c r="W24" s="465" t="str">
        <f t="shared" si="2"/>
        <v>Inativo</v>
      </c>
      <c r="X24" s="22"/>
      <c r="Y24" s="86" t="s">
        <v>220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  <c r="CC24" s="468"/>
    </row>
    <row r="25" ht="15.75" customHeight="1">
      <c r="A25" s="455" t="s">
        <v>3453</v>
      </c>
      <c r="B25" s="469" t="s">
        <v>3524</v>
      </c>
      <c r="C25" s="470" t="s">
        <v>3525</v>
      </c>
      <c r="D25" s="27" t="s">
        <v>18</v>
      </c>
      <c r="E25" s="28" t="s">
        <v>29</v>
      </c>
      <c r="F25" s="474" t="s">
        <v>3526</v>
      </c>
      <c r="G25" s="458" t="s">
        <v>3456</v>
      </c>
      <c r="H25" s="480" t="s">
        <v>282</v>
      </c>
      <c r="I25" s="82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4">
        <v>0.0</v>
      </c>
      <c r="Q25" s="487" t="s">
        <v>2398</v>
      </c>
      <c r="R25" s="148" t="s">
        <v>3527</v>
      </c>
      <c r="S25" s="46"/>
      <c r="T25" s="22" t="s">
        <v>215</v>
      </c>
      <c r="U25" s="476" t="s">
        <v>3528</v>
      </c>
      <c r="V25" s="477" t="s">
        <v>19</v>
      </c>
      <c r="W25" s="465" t="str">
        <f t="shared" si="2"/>
        <v>Encerrado</v>
      </c>
      <c r="X25" s="22"/>
      <c r="Y25" s="86" t="s">
        <v>220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2375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  <c r="CC25" s="468"/>
    </row>
    <row r="26" ht="15.75" customHeight="1">
      <c r="A26" s="455" t="s">
        <v>3453</v>
      </c>
      <c r="B26" s="469" t="s">
        <v>3529</v>
      </c>
      <c r="C26" s="470" t="s">
        <v>3530</v>
      </c>
      <c r="D26" s="27" t="s">
        <v>18</v>
      </c>
      <c r="E26" s="28" t="s">
        <v>29</v>
      </c>
      <c r="F26" s="471" t="s">
        <v>3531</v>
      </c>
      <c r="G26" s="458" t="s">
        <v>3456</v>
      </c>
      <c r="H26" s="480" t="s">
        <v>214</v>
      </c>
      <c r="I26" s="82" t="s">
        <v>24</v>
      </c>
      <c r="J26" s="27" t="str">
        <f t="shared" si="5"/>
        <v>Sim</v>
      </c>
      <c r="K26" s="472">
        <v>44403.0</v>
      </c>
      <c r="L26" s="473"/>
      <c r="M26" s="474" t="s">
        <v>278</v>
      </c>
      <c r="N26" s="475">
        <v>0.008</v>
      </c>
      <c r="O26" s="41" t="s">
        <v>279</v>
      </c>
      <c r="P26" s="164">
        <v>0.1</v>
      </c>
      <c r="Q26" s="487" t="s">
        <v>3532</v>
      </c>
      <c r="R26" s="46"/>
      <c r="S26" s="244"/>
      <c r="T26" s="22" t="s">
        <v>215</v>
      </c>
      <c r="U26" s="476" t="s">
        <v>3533</v>
      </c>
      <c r="V26" s="477" t="s">
        <v>780</v>
      </c>
      <c r="W26" s="465" t="str">
        <f t="shared" si="2"/>
        <v>Ativo</v>
      </c>
      <c r="X26" s="22"/>
      <c r="Y26" s="86" t="s">
        <v>220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  <c r="CC26" s="468">
        <v>252262.65</v>
      </c>
    </row>
    <row r="27" ht="15.75" customHeight="1">
      <c r="A27" s="455" t="s">
        <v>3453</v>
      </c>
      <c r="B27" s="469" t="s">
        <v>3534</v>
      </c>
      <c r="C27" s="470" t="s">
        <v>3535</v>
      </c>
      <c r="D27" s="27" t="s">
        <v>18</v>
      </c>
      <c r="E27" s="28" t="s">
        <v>29</v>
      </c>
      <c r="F27" s="474" t="s">
        <v>3501</v>
      </c>
      <c r="G27" s="458" t="s">
        <v>3456</v>
      </c>
      <c r="H27" s="480" t="s">
        <v>282</v>
      </c>
      <c r="I27" s="82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4">
        <v>0.2</v>
      </c>
      <c r="Q27" s="483"/>
      <c r="R27" s="487" t="s">
        <v>3536</v>
      </c>
      <c r="S27" s="46"/>
      <c r="T27" s="22" t="s">
        <v>215</v>
      </c>
      <c r="U27" s="476" t="s">
        <v>3537</v>
      </c>
      <c r="V27" s="477" t="s">
        <v>29</v>
      </c>
      <c r="W27" s="465" t="str">
        <f t="shared" si="2"/>
        <v>Encerrado</v>
      </c>
      <c r="X27" s="22"/>
      <c r="Y27" s="86" t="s">
        <v>220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2375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  <c r="CC27" s="468"/>
    </row>
    <row r="28" ht="15.75" customHeight="1">
      <c r="A28" s="455" t="s">
        <v>3453</v>
      </c>
      <c r="B28" s="469" t="s">
        <v>3538</v>
      </c>
      <c r="C28" s="470" t="s">
        <v>3539</v>
      </c>
      <c r="D28" s="27" t="s">
        <v>18</v>
      </c>
      <c r="E28" s="28" t="s">
        <v>29</v>
      </c>
      <c r="F28" s="471" t="s">
        <v>234</v>
      </c>
      <c r="G28" s="458" t="s">
        <v>3456</v>
      </c>
      <c r="H28" s="459" t="s">
        <v>239</v>
      </c>
      <c r="I28" s="82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4">
        <v>0.0</v>
      </c>
      <c r="Q28" s="46" t="s">
        <v>2398</v>
      </c>
      <c r="R28" s="483"/>
      <c r="S28" s="46"/>
      <c r="T28" s="22" t="s">
        <v>215</v>
      </c>
      <c r="U28" s="476" t="s">
        <v>3540</v>
      </c>
      <c r="V28" s="477" t="s">
        <v>29</v>
      </c>
      <c r="W28" s="465" t="str">
        <f t="shared" si="2"/>
        <v>Inativo</v>
      </c>
      <c r="X28" s="22"/>
      <c r="Y28" s="86" t="s">
        <v>220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2375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  <c r="CC28" s="468"/>
    </row>
    <row r="29" ht="15.75" customHeight="1">
      <c r="A29" s="455" t="s">
        <v>3453</v>
      </c>
      <c r="B29" s="469" t="s">
        <v>3541</v>
      </c>
      <c r="C29" s="470" t="s">
        <v>3542</v>
      </c>
      <c r="D29" s="27" t="s">
        <v>18</v>
      </c>
      <c r="E29" s="28" t="s">
        <v>29</v>
      </c>
      <c r="F29" s="474" t="s">
        <v>2069</v>
      </c>
      <c r="G29" s="458" t="s">
        <v>3456</v>
      </c>
      <c r="H29" s="480" t="s">
        <v>282</v>
      </c>
      <c r="I29" s="82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4">
        <v>0.0</v>
      </c>
      <c r="Q29" s="455"/>
      <c r="R29" s="372"/>
      <c r="S29" s="46"/>
      <c r="T29" s="22" t="s">
        <v>215</v>
      </c>
      <c r="U29" s="476" t="s">
        <v>2060</v>
      </c>
      <c r="V29" s="477" t="s">
        <v>29</v>
      </c>
      <c r="W29" s="465" t="str">
        <f t="shared" si="2"/>
        <v>Encerrado</v>
      </c>
      <c r="X29" s="22"/>
      <c r="Y29" s="86" t="s">
        <v>220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  <c r="CC29" s="468"/>
    </row>
    <row r="30" ht="15.75" customHeight="1">
      <c r="A30" s="455" t="s">
        <v>3453</v>
      </c>
      <c r="B30" s="469" t="s">
        <v>3543</v>
      </c>
      <c r="C30" s="470" t="s">
        <v>3544</v>
      </c>
      <c r="D30" s="27" t="s">
        <v>18</v>
      </c>
      <c r="E30" s="28" t="s">
        <v>29</v>
      </c>
      <c r="F30" s="474" t="s">
        <v>2069</v>
      </c>
      <c r="G30" s="458" t="s">
        <v>3456</v>
      </c>
      <c r="H30" s="480" t="s">
        <v>282</v>
      </c>
      <c r="I30" s="82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4">
        <v>0.0</v>
      </c>
      <c r="Q30" s="455"/>
      <c r="R30" s="372"/>
      <c r="S30" s="46"/>
      <c r="T30" s="22" t="s">
        <v>215</v>
      </c>
      <c r="U30" s="476" t="s">
        <v>3545</v>
      </c>
      <c r="V30" s="477" t="s">
        <v>29</v>
      </c>
      <c r="W30" s="465" t="str">
        <f t="shared" si="2"/>
        <v>Encerrado</v>
      </c>
      <c r="X30" s="22"/>
      <c r="Y30" s="86" t="s">
        <v>220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2375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  <c r="CC30" s="468"/>
    </row>
    <row r="31" ht="15.75" customHeight="1">
      <c r="A31" s="455" t="s">
        <v>3453</v>
      </c>
      <c r="B31" s="469" t="s">
        <v>3546</v>
      </c>
      <c r="C31" s="470" t="s">
        <v>3547</v>
      </c>
      <c r="D31" s="27" t="s">
        <v>18</v>
      </c>
      <c r="E31" s="28" t="s">
        <v>29</v>
      </c>
      <c r="F31" s="474" t="s">
        <v>2612</v>
      </c>
      <c r="G31" s="458" t="s">
        <v>3456</v>
      </c>
      <c r="H31" s="480" t="s">
        <v>282</v>
      </c>
      <c r="I31" s="82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4">
        <v>0.2</v>
      </c>
      <c r="Q31" s="455" t="s">
        <v>3548</v>
      </c>
      <c r="R31" s="372"/>
      <c r="S31" s="46"/>
      <c r="T31" s="22" t="s">
        <v>215</v>
      </c>
      <c r="U31" s="476" t="s">
        <v>3549</v>
      </c>
      <c r="V31" s="477" t="s">
        <v>29</v>
      </c>
      <c r="W31" s="465" t="str">
        <f t="shared" si="2"/>
        <v>Encerrado</v>
      </c>
      <c r="X31" s="22"/>
      <c r="Y31" s="86" t="s">
        <v>220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2375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  <c r="CC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99"/>
      <c r="B33" s="500" t="s">
        <v>2342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09"/>
      <c r="B34" s="510" t="s">
        <v>2343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C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  <c r="CC34" s="512">
        <f t="shared" si="9"/>
        <v>1001755.77</v>
      </c>
    </row>
    <row r="35" ht="15.75" customHeight="1">
      <c r="A35" s="509"/>
      <c r="B35" s="510" t="s">
        <v>2344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4"/>
      <c r="B36" s="515" t="s">
        <v>2345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97B19DE6-98F3-4E5B-BFCF-193E09C20793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BE1C5916-3226-48F1-A587-DFFC6D530E72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2" t="s">
        <v>190</v>
      </c>
      <c r="G1" s="67" t="s">
        <v>191</v>
      </c>
      <c r="H1" s="67" t="s">
        <v>192</v>
      </c>
      <c r="J1" s="65" t="s">
        <v>190</v>
      </c>
      <c r="Q1" s="446" t="s">
        <v>2347</v>
      </c>
      <c r="R1" s="68" t="s">
        <v>193</v>
      </c>
      <c r="S1" s="447" t="s">
        <v>2346</v>
      </c>
      <c r="T1" s="70" t="s">
        <v>194</v>
      </c>
      <c r="Z1" s="70"/>
      <c r="AA1" s="71" t="s">
        <v>195</v>
      </c>
      <c r="AJ1" s="71"/>
      <c r="AK1" s="71"/>
      <c r="AL1" s="71"/>
      <c r="AM1" s="71"/>
    </row>
    <row r="2" ht="15.75" customHeight="1">
      <c r="A2" s="448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197</v>
      </c>
      <c r="H2" s="2" t="s">
        <v>198</v>
      </c>
      <c r="I2" s="1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206</v>
      </c>
      <c r="S2" s="4" t="s">
        <v>207</v>
      </c>
      <c r="T2" s="2" t="s">
        <v>208</v>
      </c>
      <c r="U2" s="449" t="s">
        <v>32</v>
      </c>
      <c r="V2" s="73" t="s">
        <v>33</v>
      </c>
      <c r="W2" s="1" t="s">
        <v>209</v>
      </c>
      <c r="X2" s="3" t="s">
        <v>210</v>
      </c>
      <c r="Y2" s="3" t="s">
        <v>34</v>
      </c>
      <c r="Z2" s="1" t="s">
        <v>211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8">
        <v>45169.0</v>
      </c>
      <c r="AG2" s="78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3550</v>
      </c>
      <c r="B3" s="175" t="s">
        <v>3551</v>
      </c>
      <c r="C3" s="523">
        <v>1.100556E7</v>
      </c>
      <c r="D3" s="27" t="s">
        <v>18</v>
      </c>
      <c r="E3" s="28" t="s">
        <v>29</v>
      </c>
      <c r="F3" s="373" t="s">
        <v>234</v>
      </c>
      <c r="G3" s="524" t="s">
        <v>3456</v>
      </c>
      <c r="H3" s="82" t="s">
        <v>214</v>
      </c>
      <c r="I3" s="82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4">
        <v>0.0</v>
      </c>
      <c r="Q3" s="213"/>
      <c r="R3" s="46"/>
      <c r="S3" s="46"/>
      <c r="T3" s="22" t="s">
        <v>215</v>
      </c>
      <c r="U3" s="525" t="s">
        <v>3552</v>
      </c>
      <c r="V3" s="13" t="s">
        <v>29</v>
      </c>
      <c r="W3" s="526" t="str">
        <f t="shared" ref="W3:W15" si="2">IFS(H:H="Encerrado","Encerrado",SUM(AA3:AK3)&lt;=0,"Inativo",SUM(AA3:AK3)&gt;0,"Ativo")</f>
        <v>Ativo</v>
      </c>
      <c r="X3" s="22"/>
      <c r="Y3" s="86" t="s">
        <v>220</v>
      </c>
      <c r="Z3" s="22"/>
      <c r="AA3" s="167">
        <v>868190.39</v>
      </c>
      <c r="AB3" s="167">
        <v>3483945.75</v>
      </c>
      <c r="AC3" s="167">
        <v>1906831.93</v>
      </c>
      <c r="AD3" s="355">
        <v>1908117.71</v>
      </c>
      <c r="AE3" s="355">
        <v>1935545.71</v>
      </c>
      <c r="AF3" s="167">
        <v>1960342.01</v>
      </c>
      <c r="AG3" s="167">
        <v>1960342.01</v>
      </c>
      <c r="AH3" s="167">
        <v>2176208.41</v>
      </c>
      <c r="AI3" s="167">
        <v>2192264.86</v>
      </c>
      <c r="AJ3" s="167">
        <v>2199647.56</v>
      </c>
      <c r="AK3" s="527">
        <v>2414145.46</v>
      </c>
      <c r="AL3" s="527">
        <v>2430373.97</v>
      </c>
      <c r="AM3" s="527">
        <v>2451622.0</v>
      </c>
    </row>
    <row r="4">
      <c r="A4" s="175" t="s">
        <v>3550</v>
      </c>
      <c r="B4" s="528" t="s">
        <v>3553</v>
      </c>
      <c r="C4" s="529">
        <v>1.094059E7</v>
      </c>
      <c r="D4" s="373" t="s">
        <v>18</v>
      </c>
      <c r="E4" s="530" t="s">
        <v>29</v>
      </c>
      <c r="F4" s="373" t="s">
        <v>438</v>
      </c>
      <c r="G4" s="524" t="s">
        <v>3456</v>
      </c>
      <c r="H4" s="531" t="s">
        <v>214</v>
      </c>
      <c r="I4" s="82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3554</v>
      </c>
      <c r="R4" s="46"/>
      <c r="S4" s="46"/>
      <c r="T4" s="22" t="s">
        <v>215</v>
      </c>
      <c r="U4" s="534" t="s">
        <v>2528</v>
      </c>
      <c r="V4" s="13" t="s">
        <v>29</v>
      </c>
      <c r="W4" s="526" t="str">
        <f t="shared" si="2"/>
        <v>Ativo</v>
      </c>
      <c r="X4" s="22"/>
      <c r="Y4" s="86" t="s">
        <v>220</v>
      </c>
      <c r="Z4" s="22"/>
      <c r="AA4" s="167">
        <v>0.0</v>
      </c>
      <c r="AB4" s="167">
        <v>546727.25</v>
      </c>
      <c r="AC4" s="167">
        <v>599473.92</v>
      </c>
      <c r="AD4" s="355">
        <v>607825.55</v>
      </c>
      <c r="AE4" s="355">
        <v>789504.54</v>
      </c>
      <c r="AF4" s="167">
        <v>738358.46</v>
      </c>
      <c r="AG4" s="167">
        <v>738358.46</v>
      </c>
      <c r="AH4" s="167">
        <v>799452.14</v>
      </c>
      <c r="AI4" s="167">
        <v>863626.59</v>
      </c>
      <c r="AJ4" s="167">
        <v>947228.39</v>
      </c>
      <c r="AK4" s="527">
        <v>898539.27</v>
      </c>
      <c r="AL4" s="527">
        <v>761428.71</v>
      </c>
      <c r="AM4" s="527">
        <v>648324.12</v>
      </c>
    </row>
    <row r="5" ht="15.75" customHeight="1">
      <c r="A5" s="175" t="s">
        <v>3550</v>
      </c>
      <c r="B5" s="535" t="s">
        <v>3555</v>
      </c>
      <c r="C5" s="536" t="s">
        <v>3556</v>
      </c>
      <c r="D5" s="27" t="s">
        <v>18</v>
      </c>
      <c r="E5" s="28" t="s">
        <v>29</v>
      </c>
      <c r="F5" s="523" t="s">
        <v>18</v>
      </c>
      <c r="G5" s="524" t="s">
        <v>3456</v>
      </c>
      <c r="H5" s="82" t="s">
        <v>214</v>
      </c>
      <c r="I5" s="82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4">
        <v>0.1</v>
      </c>
      <c r="Q5" s="213"/>
      <c r="R5" s="46"/>
      <c r="S5" s="46"/>
      <c r="T5" s="22" t="s">
        <v>296</v>
      </c>
      <c r="U5" s="537" t="s">
        <v>3557</v>
      </c>
      <c r="V5" s="13" t="s">
        <v>29</v>
      </c>
      <c r="W5" s="526" t="str">
        <f t="shared" si="2"/>
        <v>Inativo</v>
      </c>
      <c r="X5" s="22"/>
      <c r="Y5" s="86" t="s">
        <v>220</v>
      </c>
      <c r="Z5" s="22"/>
      <c r="AA5" s="167">
        <v>0.0</v>
      </c>
      <c r="AB5" s="167">
        <v>0.0</v>
      </c>
      <c r="AC5" s="167">
        <v>0.0</v>
      </c>
      <c r="AD5" s="355">
        <v>0.0</v>
      </c>
      <c r="AE5" s="355">
        <v>0.0</v>
      </c>
      <c r="AF5" s="167">
        <v>0.0</v>
      </c>
      <c r="AG5" s="167">
        <v>0.0</v>
      </c>
      <c r="AH5" s="167">
        <v>0.0</v>
      </c>
      <c r="AI5" s="167">
        <v>0.0</v>
      </c>
      <c r="AJ5" s="527">
        <v>0.0</v>
      </c>
      <c r="AK5" s="167"/>
      <c r="AL5" s="527">
        <v>0.0</v>
      </c>
      <c r="AM5" s="527">
        <v>0.0</v>
      </c>
    </row>
    <row r="6" ht="15.75" customHeight="1">
      <c r="A6" s="175" t="s">
        <v>3550</v>
      </c>
      <c r="B6" s="175" t="s">
        <v>3558</v>
      </c>
      <c r="C6" s="523">
        <v>1.0982276E7</v>
      </c>
      <c r="D6" s="27" t="s">
        <v>18</v>
      </c>
      <c r="E6" s="28" t="s">
        <v>29</v>
      </c>
      <c r="F6" s="373" t="s">
        <v>3559</v>
      </c>
      <c r="G6" s="524" t="s">
        <v>3456</v>
      </c>
      <c r="H6" s="87" t="s">
        <v>239</v>
      </c>
      <c r="I6" s="82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4">
        <v>0.0</v>
      </c>
      <c r="Q6" s="213"/>
      <c r="R6" s="138"/>
      <c r="S6" s="96"/>
      <c r="T6" s="22" t="s">
        <v>296</v>
      </c>
      <c r="U6" s="11" t="s">
        <v>1179</v>
      </c>
      <c r="V6" s="13" t="s">
        <v>243</v>
      </c>
      <c r="W6" s="526" t="str">
        <f t="shared" si="2"/>
        <v>Ativo</v>
      </c>
      <c r="X6" s="22"/>
      <c r="Y6" s="86" t="s">
        <v>220</v>
      </c>
      <c r="Z6" s="22"/>
      <c r="AA6" s="167">
        <v>0.0</v>
      </c>
      <c r="AB6" s="167">
        <v>1.127523116E7</v>
      </c>
      <c r="AC6" s="167">
        <v>1.13163512E7</v>
      </c>
      <c r="AD6" s="355">
        <v>1.118464174E7</v>
      </c>
      <c r="AE6" s="355">
        <v>1.118731418E7</v>
      </c>
      <c r="AF6" s="167">
        <v>1.129222602E7</v>
      </c>
      <c r="AG6" s="167">
        <v>1.129222602E7</v>
      </c>
      <c r="AH6" s="167">
        <v>1.063954287E7</v>
      </c>
      <c r="AI6" s="167">
        <v>9894525.59</v>
      </c>
      <c r="AJ6" s="167">
        <v>9838685.46</v>
      </c>
      <c r="AK6" s="527">
        <v>9590204.74</v>
      </c>
      <c r="AL6" s="527">
        <v>0.0</v>
      </c>
      <c r="AM6" s="527">
        <v>0.0</v>
      </c>
    </row>
    <row r="7" ht="15.75" customHeight="1">
      <c r="A7" s="175" t="s">
        <v>3550</v>
      </c>
      <c r="B7" s="25" t="s">
        <v>2942</v>
      </c>
      <c r="C7" s="538" t="s">
        <v>3560</v>
      </c>
      <c r="D7" s="324" t="s">
        <v>18</v>
      </c>
      <c r="E7" s="11" t="s">
        <v>29</v>
      </c>
      <c r="F7" s="373" t="s">
        <v>438</v>
      </c>
      <c r="G7" s="524" t="s">
        <v>3456</v>
      </c>
      <c r="H7" s="87" t="s">
        <v>239</v>
      </c>
      <c r="I7" s="82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3"/>
      <c r="R7" s="138"/>
      <c r="S7" s="96"/>
      <c r="T7" s="86" t="s">
        <v>215</v>
      </c>
      <c r="U7" s="5" t="s">
        <v>2944</v>
      </c>
      <c r="V7" s="13" t="s">
        <v>243</v>
      </c>
      <c r="W7" s="526" t="str">
        <f t="shared" si="2"/>
        <v>Inativo</v>
      </c>
      <c r="X7" s="22"/>
      <c r="Y7" s="86" t="s">
        <v>144</v>
      </c>
      <c r="Z7" s="22"/>
      <c r="AA7" s="167"/>
      <c r="AB7" s="167"/>
      <c r="AC7" s="167"/>
      <c r="AD7" s="355"/>
      <c r="AE7" s="355"/>
      <c r="AF7" s="167"/>
      <c r="AG7" s="167"/>
      <c r="AH7" s="167"/>
      <c r="AI7" s="167"/>
      <c r="AJ7" s="167"/>
      <c r="AK7" s="527"/>
      <c r="AL7" s="527">
        <v>9485015.54</v>
      </c>
      <c r="AM7" s="527">
        <v>9409147.74</v>
      </c>
    </row>
    <row r="8" ht="15.75" customHeight="1">
      <c r="A8" s="175" t="s">
        <v>3550</v>
      </c>
      <c r="B8" s="535" t="s">
        <v>3561</v>
      </c>
      <c r="C8" s="38">
        <v>3844136.0</v>
      </c>
      <c r="D8" s="27" t="s">
        <v>18</v>
      </c>
      <c r="E8" s="28" t="s">
        <v>298</v>
      </c>
      <c r="F8" s="325" t="s">
        <v>597</v>
      </c>
      <c r="G8" s="524" t="s">
        <v>3456</v>
      </c>
      <c r="H8" s="82" t="s">
        <v>214</v>
      </c>
      <c r="I8" s="82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4">
        <v>0.1</v>
      </c>
      <c r="Q8" s="213"/>
      <c r="R8" s="46"/>
      <c r="S8" s="96"/>
      <c r="T8" s="22" t="s">
        <v>215</v>
      </c>
      <c r="U8" s="537" t="s">
        <v>3562</v>
      </c>
      <c r="V8" s="13" t="s">
        <v>298</v>
      </c>
      <c r="W8" s="526" t="str">
        <f t="shared" si="2"/>
        <v>Ativo</v>
      </c>
      <c r="X8" s="22"/>
      <c r="Y8" s="86" t="s">
        <v>220</v>
      </c>
      <c r="Z8" s="22"/>
      <c r="AA8" s="167">
        <v>0.0</v>
      </c>
      <c r="AB8" s="167">
        <v>49186.72</v>
      </c>
      <c r="AC8" s="167">
        <v>49605.11</v>
      </c>
      <c r="AD8" s="355">
        <v>48654.91</v>
      </c>
      <c r="AE8" s="355">
        <v>49282.48</v>
      </c>
      <c r="AF8" s="167">
        <v>49637.43</v>
      </c>
      <c r="AG8" s="167">
        <v>49637.43</v>
      </c>
      <c r="AH8" s="167">
        <v>52206.93</v>
      </c>
      <c r="AI8" s="167">
        <v>53285.75</v>
      </c>
      <c r="AJ8" s="167">
        <v>54409.29</v>
      </c>
      <c r="AK8" s="527">
        <v>53031.71</v>
      </c>
      <c r="AL8" s="527">
        <v>53591.9</v>
      </c>
      <c r="AM8" s="527">
        <v>51530.6</v>
      </c>
    </row>
    <row r="9" ht="15.75" customHeight="1">
      <c r="A9" s="175" t="s">
        <v>3550</v>
      </c>
      <c r="B9" s="175" t="s">
        <v>1561</v>
      </c>
      <c r="C9" s="523">
        <v>1.093663E7</v>
      </c>
      <c r="D9" s="27" t="s">
        <v>18</v>
      </c>
      <c r="E9" s="28" t="s">
        <v>29</v>
      </c>
      <c r="F9" s="373" t="s">
        <v>72</v>
      </c>
      <c r="G9" s="524" t="s">
        <v>3456</v>
      </c>
      <c r="H9" s="87" t="s">
        <v>239</v>
      </c>
      <c r="I9" s="87" t="s">
        <v>272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4">
        <v>0.0</v>
      </c>
      <c r="Q9" s="213"/>
      <c r="R9" s="46"/>
      <c r="S9" s="46"/>
      <c r="T9" s="22" t="s">
        <v>215</v>
      </c>
      <c r="U9" s="525" t="s">
        <v>1563</v>
      </c>
      <c r="V9" s="13" t="s">
        <v>29</v>
      </c>
      <c r="W9" s="526" t="str">
        <f t="shared" si="2"/>
        <v>Ativo</v>
      </c>
      <c r="X9" s="22"/>
      <c r="Y9" s="86" t="s">
        <v>220</v>
      </c>
      <c r="Z9" s="22"/>
      <c r="AA9" s="167">
        <v>0.0</v>
      </c>
      <c r="AB9" s="167">
        <v>0.0</v>
      </c>
      <c r="AC9" s="167">
        <v>644965.12</v>
      </c>
      <c r="AD9" s="355">
        <v>652129.16</v>
      </c>
      <c r="AE9" s="355">
        <v>658117.34</v>
      </c>
      <c r="AF9" s="167">
        <v>664387.5</v>
      </c>
      <c r="AG9" s="167">
        <v>664387.5</v>
      </c>
      <c r="AH9" s="167">
        <v>0.0</v>
      </c>
      <c r="AI9" s="167">
        <v>0.0</v>
      </c>
      <c r="AJ9" s="527">
        <v>0.0</v>
      </c>
      <c r="AK9" s="167"/>
      <c r="AL9" s="527">
        <v>0.0</v>
      </c>
      <c r="AM9" s="527">
        <v>0.0</v>
      </c>
    </row>
    <row r="10" ht="15.75" customHeight="1">
      <c r="A10" s="175" t="s">
        <v>3550</v>
      </c>
      <c r="B10" s="175" t="s">
        <v>1561</v>
      </c>
      <c r="C10" s="523">
        <v>1.0944986E7</v>
      </c>
      <c r="D10" s="27" t="s">
        <v>18</v>
      </c>
      <c r="E10" s="28" t="s">
        <v>29</v>
      </c>
      <c r="F10" s="373" t="s">
        <v>72</v>
      </c>
      <c r="G10" s="524" t="s">
        <v>3456</v>
      </c>
      <c r="H10" s="87" t="s">
        <v>239</v>
      </c>
      <c r="I10" s="87" t="s">
        <v>272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4">
        <v>0.0</v>
      </c>
      <c r="Q10" s="213"/>
      <c r="R10" s="49"/>
      <c r="S10" s="128" t="s">
        <v>3563</v>
      </c>
      <c r="T10" s="22" t="s">
        <v>215</v>
      </c>
      <c r="U10" s="525" t="s">
        <v>1563</v>
      </c>
      <c r="V10" s="13" t="s">
        <v>29</v>
      </c>
      <c r="W10" s="526" t="str">
        <f t="shared" si="2"/>
        <v>Ativo</v>
      </c>
      <c r="X10" s="22"/>
      <c r="Y10" s="86" t="s">
        <v>220</v>
      </c>
      <c r="Z10" s="22"/>
      <c r="AA10" s="167">
        <v>1461495.56</v>
      </c>
      <c r="AB10" s="167">
        <v>4576147.96</v>
      </c>
      <c r="AC10" s="167">
        <v>5238742.95</v>
      </c>
      <c r="AD10" s="355">
        <v>6535939.62</v>
      </c>
      <c r="AE10" s="355">
        <v>6374183.58</v>
      </c>
      <c r="AF10" s="167">
        <v>6619418.11</v>
      </c>
      <c r="AG10" s="167">
        <v>6619418.11</v>
      </c>
      <c r="AH10" s="167">
        <v>5546929.13</v>
      </c>
      <c r="AI10" s="167">
        <v>6012373.24</v>
      </c>
      <c r="AJ10" s="167">
        <v>6324709.05</v>
      </c>
      <c r="AK10" s="527">
        <v>5894011.05</v>
      </c>
      <c r="AL10" s="527">
        <v>0.0</v>
      </c>
      <c r="AM10" s="527">
        <v>0.0</v>
      </c>
    </row>
    <row r="11" ht="15.75" customHeight="1">
      <c r="A11" s="175" t="s">
        <v>3550</v>
      </c>
      <c r="B11" s="175" t="s">
        <v>3061</v>
      </c>
      <c r="C11" s="523">
        <v>1.1071318E7</v>
      </c>
      <c r="D11" s="27" t="s">
        <v>18</v>
      </c>
      <c r="E11" s="28" t="s">
        <v>29</v>
      </c>
      <c r="F11" s="373" t="s">
        <v>234</v>
      </c>
      <c r="G11" s="524" t="s">
        <v>3456</v>
      </c>
      <c r="H11" s="82" t="s">
        <v>214</v>
      </c>
      <c r="I11" s="82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4">
        <v>0.0</v>
      </c>
      <c r="Q11" s="213"/>
      <c r="R11" s="49"/>
      <c r="S11" s="49"/>
      <c r="T11" s="22" t="s">
        <v>215</v>
      </c>
      <c r="U11" s="525" t="s">
        <v>3064</v>
      </c>
      <c r="V11" s="13" t="s">
        <v>29</v>
      </c>
      <c r="W11" s="526" t="str">
        <f t="shared" si="2"/>
        <v>Ativo</v>
      </c>
      <c r="X11" s="22"/>
      <c r="Y11" s="86" t="s">
        <v>220</v>
      </c>
      <c r="Z11" s="22"/>
      <c r="AA11" s="167">
        <v>0.0</v>
      </c>
      <c r="AB11" s="167">
        <v>0.0</v>
      </c>
      <c r="AC11" s="167">
        <v>0.0</v>
      </c>
      <c r="AD11" s="355">
        <v>0.0</v>
      </c>
      <c r="AE11" s="355">
        <v>0.0</v>
      </c>
      <c r="AF11" s="167">
        <v>0.0</v>
      </c>
      <c r="AG11" s="167">
        <v>0.0</v>
      </c>
      <c r="AH11" s="167">
        <v>199581.68</v>
      </c>
      <c r="AI11" s="167">
        <v>286308.63</v>
      </c>
      <c r="AJ11" s="167">
        <v>341173.07</v>
      </c>
      <c r="AK11" s="527">
        <v>339524.4</v>
      </c>
      <c r="AL11" s="527">
        <v>351764.39</v>
      </c>
      <c r="AM11" s="527">
        <v>354294.16</v>
      </c>
    </row>
    <row r="12" ht="15.75" customHeight="1">
      <c r="A12" s="175" t="s">
        <v>3550</v>
      </c>
      <c r="B12" s="175" t="s">
        <v>1586</v>
      </c>
      <c r="C12" s="523" t="s">
        <v>3564</v>
      </c>
      <c r="D12" s="27" t="s">
        <v>18</v>
      </c>
      <c r="E12" s="28" t="s">
        <v>29</v>
      </c>
      <c r="F12" s="373" t="s">
        <v>79</v>
      </c>
      <c r="G12" s="524" t="s">
        <v>3456</v>
      </c>
      <c r="H12" s="82" t="s">
        <v>239</v>
      </c>
      <c r="I12" s="82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4">
        <v>0.0</v>
      </c>
      <c r="Q12" s="213" t="s">
        <v>3565</v>
      </c>
      <c r="R12" s="46"/>
      <c r="S12" s="46"/>
      <c r="T12" s="22" t="s">
        <v>215</v>
      </c>
      <c r="U12" s="525" t="s">
        <v>1589</v>
      </c>
      <c r="V12" s="13" t="s">
        <v>29</v>
      </c>
      <c r="W12" s="526" t="str">
        <f t="shared" si="2"/>
        <v>Ativo</v>
      </c>
      <c r="X12" s="22"/>
      <c r="Y12" s="86" t="s">
        <v>220</v>
      </c>
      <c r="Z12" s="22"/>
      <c r="AA12" s="167">
        <v>0.0</v>
      </c>
      <c r="AB12" s="167">
        <v>89034.5</v>
      </c>
      <c r="AC12" s="167">
        <v>63466.98</v>
      </c>
      <c r="AD12" s="355">
        <v>64106.84</v>
      </c>
      <c r="AE12" s="355">
        <v>117004.67</v>
      </c>
      <c r="AF12" s="167">
        <v>0.0</v>
      </c>
      <c r="AG12" s="167">
        <v>0.0</v>
      </c>
      <c r="AH12" s="167">
        <v>0.0</v>
      </c>
      <c r="AI12" s="167">
        <v>0.0</v>
      </c>
      <c r="AJ12" s="527">
        <v>0.0</v>
      </c>
      <c r="AK12" s="527">
        <v>0.0</v>
      </c>
      <c r="AL12" s="527">
        <v>0.0</v>
      </c>
      <c r="AM12" s="527">
        <v>0.0</v>
      </c>
    </row>
    <row r="13" ht="15.75" customHeight="1">
      <c r="A13" s="175" t="s">
        <v>3550</v>
      </c>
      <c r="B13" s="175" t="s">
        <v>3172</v>
      </c>
      <c r="C13" s="523">
        <v>1.1026371E7</v>
      </c>
      <c r="D13" s="27" t="s">
        <v>18</v>
      </c>
      <c r="E13" s="28" t="s">
        <v>29</v>
      </c>
      <c r="F13" s="373" t="s">
        <v>72</v>
      </c>
      <c r="G13" s="524" t="s">
        <v>3456</v>
      </c>
      <c r="H13" s="82" t="s">
        <v>214</v>
      </c>
      <c r="I13" s="82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4">
        <v>0.1</v>
      </c>
      <c r="Q13" s="542" t="s">
        <v>3566</v>
      </c>
      <c r="R13" s="46"/>
      <c r="S13" s="244"/>
      <c r="T13" s="22" t="s">
        <v>215</v>
      </c>
      <c r="U13" s="525" t="s">
        <v>3175</v>
      </c>
      <c r="V13" s="13" t="s">
        <v>19</v>
      </c>
      <c r="W13" s="526" t="str">
        <f t="shared" si="2"/>
        <v>Ativo</v>
      </c>
      <c r="X13" s="22"/>
      <c r="Y13" s="86" t="s">
        <v>220</v>
      </c>
      <c r="Z13" s="22"/>
      <c r="AA13" s="167">
        <v>0.0</v>
      </c>
      <c r="AB13" s="167">
        <v>615914.71</v>
      </c>
      <c r="AC13" s="167">
        <v>889929.82</v>
      </c>
      <c r="AD13" s="355">
        <v>1101862.14</v>
      </c>
      <c r="AE13" s="355">
        <v>1321354.89</v>
      </c>
      <c r="AF13" s="167">
        <v>1513218.96</v>
      </c>
      <c r="AG13" s="167">
        <v>1513218.96</v>
      </c>
      <c r="AH13" s="167">
        <v>1663065.8</v>
      </c>
      <c r="AI13" s="167">
        <v>1729871.97</v>
      </c>
      <c r="AJ13" s="167">
        <v>1801117.42</v>
      </c>
      <c r="AK13" s="527">
        <v>1820821.24</v>
      </c>
      <c r="AL13" s="527">
        <v>1920257.67</v>
      </c>
      <c r="AM13" s="527">
        <v>1953987.43</v>
      </c>
    </row>
    <row r="14" ht="15.75" customHeight="1">
      <c r="A14" s="175" t="s">
        <v>3550</v>
      </c>
      <c r="B14" s="535" t="s">
        <v>3567</v>
      </c>
      <c r="C14" s="176" t="s">
        <v>3568</v>
      </c>
      <c r="D14" s="27" t="s">
        <v>18</v>
      </c>
      <c r="E14" s="28" t="s">
        <v>29</v>
      </c>
      <c r="F14" s="373" t="s">
        <v>438</v>
      </c>
      <c r="G14" s="524" t="s">
        <v>3456</v>
      </c>
      <c r="H14" s="82" t="s">
        <v>214</v>
      </c>
      <c r="I14" s="82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4">
        <v>0.1</v>
      </c>
      <c r="Q14" s="213"/>
      <c r="R14" s="32"/>
      <c r="S14" s="46"/>
      <c r="T14" s="22" t="s">
        <v>215</v>
      </c>
      <c r="U14" s="537" t="s">
        <v>3569</v>
      </c>
      <c r="V14" s="13" t="s">
        <v>29</v>
      </c>
      <c r="W14" s="526" t="str">
        <f t="shared" si="2"/>
        <v>Ativo</v>
      </c>
      <c r="X14" s="22"/>
      <c r="Y14" s="86" t="s">
        <v>220</v>
      </c>
      <c r="Z14" s="22"/>
      <c r="AA14" s="167">
        <v>0.0</v>
      </c>
      <c r="AB14" s="167">
        <v>0.0</v>
      </c>
      <c r="AC14" s="167">
        <v>0.0</v>
      </c>
      <c r="AD14" s="355">
        <v>0.0</v>
      </c>
      <c r="AE14" s="355">
        <v>0.0</v>
      </c>
      <c r="AF14" s="167">
        <v>263655.83</v>
      </c>
      <c r="AG14" s="167">
        <v>263655.83</v>
      </c>
      <c r="AH14" s="167">
        <v>267440.57</v>
      </c>
      <c r="AI14" s="167">
        <v>268433.12</v>
      </c>
      <c r="AJ14" s="167">
        <v>244659.18</v>
      </c>
      <c r="AK14" s="527">
        <v>694886.38</v>
      </c>
      <c r="AL14" s="527">
        <v>587497.11</v>
      </c>
      <c r="AM14" s="527">
        <v>590314.88</v>
      </c>
    </row>
    <row r="15" ht="15.75" customHeight="1">
      <c r="A15" s="175" t="s">
        <v>3550</v>
      </c>
      <c r="B15" s="175" t="s">
        <v>3570</v>
      </c>
      <c r="C15" s="543" t="s">
        <v>3571</v>
      </c>
      <c r="D15" s="27" t="s">
        <v>18</v>
      </c>
      <c r="E15" s="28" t="s">
        <v>29</v>
      </c>
      <c r="F15" s="373" t="s">
        <v>2414</v>
      </c>
      <c r="G15" s="524" t="s">
        <v>3456</v>
      </c>
      <c r="H15" s="82" t="s">
        <v>214</v>
      </c>
      <c r="I15" s="82" t="s">
        <v>24</v>
      </c>
      <c r="J15" s="27" t="str">
        <f t="shared" si="1"/>
        <v>Sim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4">
        <v>0.2</v>
      </c>
      <c r="Q15" s="96" t="s">
        <v>3572</v>
      </c>
      <c r="R15" s="46"/>
      <c r="S15" s="46"/>
      <c r="T15" s="22" t="s">
        <v>215</v>
      </c>
      <c r="U15" s="525" t="s">
        <v>3573</v>
      </c>
      <c r="V15" s="13" t="s">
        <v>780</v>
      </c>
      <c r="W15" s="526" t="str">
        <f t="shared" si="2"/>
        <v>Ativo</v>
      </c>
      <c r="X15" s="22"/>
      <c r="Y15" s="86" t="s">
        <v>220</v>
      </c>
      <c r="Z15" s="22"/>
      <c r="AA15" s="167">
        <v>0.0</v>
      </c>
      <c r="AB15" s="167">
        <v>99252.84</v>
      </c>
      <c r="AC15" s="167">
        <v>100131.37</v>
      </c>
      <c r="AD15" s="355">
        <v>62123.55</v>
      </c>
      <c r="AE15" s="355">
        <v>101584.21</v>
      </c>
      <c r="AF15" s="167">
        <v>119103.4</v>
      </c>
      <c r="AG15" s="167">
        <v>119103.4</v>
      </c>
      <c r="AH15" s="167">
        <v>116763.74</v>
      </c>
      <c r="AI15" s="167">
        <v>114838.65</v>
      </c>
      <c r="AJ15" s="167">
        <v>121019.09</v>
      </c>
      <c r="AK15" s="527">
        <v>112512.3</v>
      </c>
      <c r="AL15" s="527">
        <v>114201.06</v>
      </c>
      <c r="AM15" s="527">
        <v>113840.62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5"/>
      <c r="B17" s="546" t="s">
        <v>2342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49"/>
      <c r="B18" s="550" t="s">
        <v>2343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49"/>
      <c r="B19" s="550" t="s">
        <v>2344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3"/>
      <c r="B20" s="554" t="s">
        <v>2345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B48A8340-D509-452A-8F64-4CF9F70EF54D}" filter="1" showAutoFilter="1">
      <autoFilter ref="$D$2:$F$28"/>
    </customSheetView>
    <customSheetView guid="{43E7C554-BD41-41D0-90EA-E2A61E6E52E0}" filter="1" showAutoFilter="1">
      <autoFilter ref="$B$2:$AE$28"/>
    </customSheetView>
    <customSheetView guid="{D2142E52-08B2-4502-BE70-2A666ED124F1}" filter="1" showAutoFilter="1">
      <autoFilter ref="$D$2:$AD$28"/>
    </customSheetView>
    <customSheetView guid="{861AAB14-3CB0-4200-8233-74B10CE4C648}" filter="1" showAutoFilter="1">
      <autoFilter ref="$D$2:$F$28"/>
    </customSheetView>
    <customSheetView guid="{99A41BA6-A4F6-4FDA-B1C1-4C9F9E7C8AA2}" filter="1" showAutoFilter="1">
      <autoFilter ref="$D$2:$AD$28"/>
    </customSheetView>
    <customSheetView guid="{C73E9CCC-A1BE-4360-8160-8971227136E3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DE999CD-486C-480C-96A7-E7CE07831A22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B2EEFFA5-DE3E-4323-9149-27927EA53B5B}" filter="1" showAutoFilter="1">
      <autoFilter ref="$E$2:$F$28"/>
    </customSheetView>
    <customSheetView guid="{E4DD768F-919E-4FA2-A2E5-4638A0B2C1FD}" filter="1" showAutoFilter="1">
      <autoFilter ref="$AE$2:$AE$28"/>
    </customSheetView>
    <customSheetView guid="{50134998-DA36-4969-A2B5-C073BD5ECD70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05D4943B-EEBF-4428-BDB2-FA8C58745616}" filter="1" showAutoFilter="1">
      <autoFilter ref="$F$2:$F$28"/>
    </customSheetView>
    <customSheetView guid="{F854E114-B02F-4F65-8650-BBCA1E4D500D}" filter="1" showAutoFilter="1">
      <autoFilter ref="$B$2:$AB$16"/>
    </customSheetView>
    <customSheetView guid="{6A02123A-F7CE-4798-B124-4F16CF69868A}" filter="1" showAutoFilter="1">
      <autoFilter ref="$B$2:$AE$15"/>
    </customSheetView>
    <customSheetView guid="{9CBD28BE-281A-465E-9E50-401BBD45C2E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C76CC95-B2BD-49BC-A3FC-D1B857AE74D4}" filter="1" showAutoFilter="1">
      <autoFilter ref="$B$2:$AE$15"/>
    </customSheetView>
    <customSheetView guid="{8EBB52A0-CF6E-4EB4-BE1E-388F8023BB3B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5B78EBB-9303-49DF-B873-4184ED53FB6A}" filter="1" showAutoFilter="1">
      <autoFilter ref="$B$2:$AE$15"/>
    </customSheetView>
    <customSheetView guid="{D0D1C4A5-51A3-412C-A2BF-C2993D829BB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13ACC1F-01E6-4AE6-B8C2-A7FDFB7C5CA4}" filter="1" showAutoFilter="1">
      <autoFilter ref="$B$2:$AE$15"/>
    </customSheetView>
    <customSheetView guid="{7817EAAA-1384-440C-9AB6-A0757154E2C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0B009B4-6353-4ABE-8F4B-C2BF5FD26D42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56C83F0C-6437-4F16-8F0A-F3E662518FA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E1C5916-3226-48F1-A587-DFFC6D530E72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BE535E8-A3A5-4933-B639-0EB839CC4B8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D17625D-37C3-43BC-B789-64B036258BF2}" filter="1" showAutoFilter="1">
      <autoFilter ref="$B$2:$AD$28"/>
    </customSheetView>
    <customSheetView guid="{B3F0B3B0-4813-427F-9B1B-DF6B964C370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5F2BC00-DFFF-433B-87B3-8ABE02AB80AE}" filter="1" showAutoFilter="1">
      <autoFilter ref="$B$2:$AB$16"/>
    </customSheetView>
    <customSheetView guid="{02BB6C3A-7F5D-4426-9ADD-E4348B3C3E53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C7DB427C-EA61-4ABD-A4B7-8C039CBB2D78}" filter="1" showAutoFilter="1">
      <autoFilter ref="$B$2:$AD$16"/>
    </customSheetView>
    <customSheetView guid="{D270586E-3BA0-44CB-B9B1-93DF83AA3D71}" filter="1" showAutoFilter="1">
      <autoFilter ref="$D$2:$F$28"/>
    </customSheetView>
    <customSheetView guid="{1651B81A-2259-41B0-ADF0-A7FCE9478CEE}" filter="1" showAutoFilter="1">
      <autoFilter ref="$B$2:$AD$16">
        <sortState ref="B2:AD16">
          <sortCondition ref="B2:B16"/>
        </sortState>
      </autoFilter>
    </customSheetView>
    <customSheetView guid="{37F63A3F-DB03-48C2-87F2-F75D401AEE3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872C746-9C87-4897-B145-C858C5C15F34}" filter="1" showAutoFilter="1">
      <autoFilter ref="$B$2:$AB$16"/>
    </customSheetView>
    <customSheetView guid="{8735E72C-5458-4D80-8F27-BBB9D7BF1400}" filter="1" showAutoFilter="1">
      <autoFilter ref="$K$2:$K$28"/>
    </customSheetView>
    <customSheetView guid="{5EEB1439-40A5-4A95-B13C-A1E2DABD040F}" filter="1" showAutoFilter="1">
      <autoFilter ref="$AE$2:$AE$28"/>
    </customSheetView>
    <customSheetView guid="{D4645C05-D966-4B67-A8AC-22E3DD1E5D05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C20058-BFE0-45A1-93AD-C916298DEA0B}" filter="1" showAutoFilter="1">
      <autoFilter ref="$M$2:$M$28">
        <filterColumn colId="0">
          <filters>
            <filter val="CON"/>
          </filters>
        </filterColumn>
      </autoFilter>
    </customSheetView>
    <customSheetView guid="{F3A49F34-4E6D-424F-BAC9-E073E309BC0F}" filter="1" showAutoFilter="1">
      <autoFilter ref="$D$2:$F$28"/>
    </customSheetView>
    <customSheetView guid="{A0C1F286-8437-4C7A-B769-4AE37FADE7C8}" filter="1" showAutoFilter="1">
      <autoFilter ref="$M$2:$O$28"/>
    </customSheetView>
    <customSheetView guid="{9566D697-B64E-45BE-A879-AE91147D8AA2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BBAB79E-AEFA-4940-B903-92692ECC62B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181E930-C6EF-4625-95ED-E8250DDB7654}" filter="1" showAutoFilter="1">
      <autoFilter ref="$B$2:$AD$16"/>
    </customSheetView>
    <customSheetView guid="{469B4AEA-3F2A-4513-B148-F006D52E38F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78F1FA3-E45B-46A8-BEBB-1B6EC525F0DE}" filter="1" showAutoFilter="1">
      <autoFilter ref="$AC$2:$AC$28"/>
    </customSheetView>
    <customSheetView guid="{E44D9C2A-37A4-43E8-BBD9-7EE0C55EF724}" filter="1" showAutoFilter="1">
      <autoFilter ref="$B$2:$AE$15"/>
    </customSheetView>
    <customSheetView guid="{C505AA1F-8870-4411-B4E8-7EE2C4268D15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AF5E9C4-121D-4A88-9711-37231EB79CBF}" filter="1" showAutoFilter="1">
      <autoFilter ref="$B$2:$AD$16"/>
    </customSheetView>
    <customSheetView guid="{717AA631-C975-4CAD-A48A-6D1AC185B8E5}" filter="1" showAutoFilter="1">
      <autoFilter ref="$B$2:$AE$15"/>
    </customSheetView>
    <customSheetView guid="{31CC61A9-9B52-425E-AB4F-B3CA80BAC7E9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7F48583-F8EB-4896-8473-DFF0B2A14A80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FDEB506-0CB8-4886-8B40-34F6F035D6BA}" filter="1" showAutoFilter="1">
      <autoFilter ref="$B$2:$AB$16"/>
    </customSheetView>
    <customSheetView guid="{3329B5D2-8EF4-4384-9BDA-FB02ACDA78BC}" filter="1" showAutoFilter="1">
      <autoFilter ref="$B$2:$AB$16"/>
    </customSheetView>
    <customSheetView guid="{57E2DFFB-7306-4683-B136-4F83EEC39791}" filter="1" showAutoFilter="1">
      <autoFilter ref="$B$2:$AE$15"/>
    </customSheetView>
    <customSheetView guid="{F25C3A8E-9D4E-42CF-885E-1E67933209E0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E3C96C8-E2BF-4940-B40B-9E98EBCF1845}" filter="1" showAutoFilter="1">
      <autoFilter ref="$B$2:$AB$16"/>
    </customSheetView>
    <customSheetView guid="{59AC7282-2FF6-4FA7-B2F7-F5E61C88E357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F9BDA35-E4BD-4D89-AA67-7886D2258B44}" filter="1" showAutoFilter="1">
      <autoFilter ref="$B$2:$AD$16"/>
    </customSheetView>
    <customSheetView guid="{5C28E486-E511-4445-90DC-F6EE8839A3E0}" filter="1" showAutoFilter="1">
      <autoFilter ref="$B$2:$Q$15">
        <filterColumn colId="13">
          <filters/>
        </filterColumn>
      </autoFilter>
    </customSheetView>
    <customSheetView guid="{526C7330-3170-4B8C-9C52-85A4E69FEFF8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9A71295-EBC2-4B1C-9745-DCD8EC9D585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7B19DE6-98F3-4E5B-BFCF-193E09C20793}" filter="1" showAutoFilter="1">
      <autoFilter ref="$B$2:$AF$15">
        <filterColumn colId="2">
          <filters/>
        </filterColumn>
      </autoFilter>
    </customSheetView>
    <customSheetView guid="{FF68AB3A-0979-497B-AF3F-7E5AB6CCF5CC}" filter="1" showAutoFilter="1">
      <autoFilter ref="$K$2:$K$28"/>
    </customSheetView>
    <customSheetView guid="{CE821E44-42AB-44A3-98D2-6CE732082FF5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5"/>
      <c r="B1" s="65" t="s">
        <v>190</v>
      </c>
      <c r="C1" s="65"/>
      <c r="D1" s="65"/>
      <c r="E1" s="65"/>
      <c r="F1" s="65"/>
      <c r="G1" s="67" t="s">
        <v>191</v>
      </c>
      <c r="H1" s="67" t="s">
        <v>192</v>
      </c>
      <c r="J1" s="65" t="s">
        <v>190</v>
      </c>
      <c r="Q1" s="446" t="s">
        <v>2347</v>
      </c>
      <c r="R1" s="447" t="s">
        <v>2346</v>
      </c>
      <c r="S1" s="70" t="s">
        <v>194</v>
      </c>
      <c r="Y1" s="70"/>
      <c r="Z1" s="71" t="s">
        <v>195</v>
      </c>
      <c r="AI1" s="71"/>
      <c r="AJ1" s="71"/>
      <c r="AK1" s="71"/>
      <c r="AL1" s="71"/>
    </row>
    <row r="2" ht="15.75" customHeight="1">
      <c r="A2" s="448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197</v>
      </c>
      <c r="H2" s="2" t="s">
        <v>198</v>
      </c>
      <c r="I2" s="1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207</v>
      </c>
      <c r="S2" s="2" t="s">
        <v>208</v>
      </c>
      <c r="T2" s="449" t="s">
        <v>32</v>
      </c>
      <c r="U2" s="73" t="s">
        <v>33</v>
      </c>
      <c r="V2" s="1" t="s">
        <v>209</v>
      </c>
      <c r="W2" s="3" t="s">
        <v>210</v>
      </c>
      <c r="X2" s="3" t="s">
        <v>34</v>
      </c>
      <c r="Y2" s="1" t="s">
        <v>211</v>
      </c>
      <c r="Z2" s="74">
        <v>45016.0</v>
      </c>
      <c r="AA2" s="74">
        <v>45044.0</v>
      </c>
      <c r="AB2" s="74">
        <v>45077.0</v>
      </c>
      <c r="AC2" s="74">
        <v>45107.0</v>
      </c>
      <c r="AD2" s="74">
        <v>45138.0</v>
      </c>
      <c r="AE2" s="74">
        <v>45169.0</v>
      </c>
      <c r="AF2" s="78">
        <v>45198.0</v>
      </c>
      <c r="AG2" s="78">
        <v>45230.0</v>
      </c>
      <c r="AH2" s="78">
        <v>45260.0</v>
      </c>
      <c r="AI2" s="79">
        <v>45289.0</v>
      </c>
      <c r="AJ2" s="79">
        <v>45322.0</v>
      </c>
      <c r="AK2" s="79">
        <v>45351.0</v>
      </c>
      <c r="AL2" s="79">
        <v>45379.0</v>
      </c>
    </row>
    <row r="3" ht="15.75" customHeight="1">
      <c r="A3" s="535" t="s">
        <v>3574</v>
      </c>
      <c r="B3" s="535" t="s">
        <v>1859</v>
      </c>
      <c r="C3" s="176" t="s">
        <v>3575</v>
      </c>
      <c r="D3" s="27" t="s">
        <v>67</v>
      </c>
      <c r="E3" s="28" t="s">
        <v>29</v>
      </c>
      <c r="F3" s="16" t="s">
        <v>30</v>
      </c>
      <c r="G3" s="556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214</v>
      </c>
      <c r="I3" s="82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4">
        <v>0.0</v>
      </c>
      <c r="Q3" s="213"/>
      <c r="R3" s="96"/>
      <c r="S3" s="22" t="s">
        <v>215</v>
      </c>
      <c r="T3" s="557" t="s">
        <v>1861</v>
      </c>
      <c r="U3" s="41" t="s">
        <v>29</v>
      </c>
      <c r="V3" s="558" t="str">
        <f t="shared" ref="V3:V4" si="2">IFS(H:H="Encerrado","Encerrado",SUM(Z3:AJ3)&lt;=0,"Inativo",SUM(Z3:AJ3)&gt;0,"Ativo")</f>
        <v>Ativo</v>
      </c>
      <c r="W3" s="22"/>
      <c r="X3" s="22"/>
      <c r="Y3" s="22"/>
      <c r="Z3" s="167">
        <v>0.0</v>
      </c>
      <c r="AA3" s="167">
        <v>0.0</v>
      </c>
      <c r="AB3" s="167">
        <v>0.0</v>
      </c>
      <c r="AC3" s="355">
        <v>0.0</v>
      </c>
      <c r="AD3" s="355">
        <v>0.0</v>
      </c>
      <c r="AE3" s="167">
        <v>228609.33</v>
      </c>
      <c r="AF3" s="167">
        <v>476415.19</v>
      </c>
      <c r="AG3" s="167">
        <v>481666.56</v>
      </c>
      <c r="AH3" s="167">
        <v>484162.48</v>
      </c>
      <c r="AI3" s="167">
        <v>490258.74</v>
      </c>
      <c r="AJ3" s="527">
        <v>491139.54</v>
      </c>
      <c r="AK3" s="527">
        <v>494882.51</v>
      </c>
      <c r="AL3" s="527">
        <v>495576.06</v>
      </c>
    </row>
    <row r="4" ht="15.75" customHeight="1">
      <c r="A4" s="535" t="s">
        <v>3574</v>
      </c>
      <c r="B4" s="535" t="s">
        <v>3576</v>
      </c>
      <c r="C4" s="559">
        <v>6574040.0</v>
      </c>
      <c r="D4" s="27" t="s">
        <v>18</v>
      </c>
      <c r="E4" s="28" t="s">
        <v>19</v>
      </c>
      <c r="F4" s="556" t="s">
        <v>20</v>
      </c>
      <c r="G4" s="556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214</v>
      </c>
      <c r="I4" s="82" t="s">
        <v>24</v>
      </c>
      <c r="J4" s="27" t="str">
        <f t="shared" si="1"/>
        <v>Não</v>
      </c>
      <c r="K4" s="560">
        <v>45035.0</v>
      </c>
      <c r="L4" s="22"/>
      <c r="M4" s="463" t="s">
        <v>77</v>
      </c>
      <c r="N4" s="462">
        <v>0.015</v>
      </c>
      <c r="O4" s="41" t="s">
        <v>86</v>
      </c>
      <c r="P4" s="164">
        <v>0.1</v>
      </c>
      <c r="Q4" s="213"/>
      <c r="R4" s="213" t="s">
        <v>3577</v>
      </c>
      <c r="S4" s="22" t="s">
        <v>215</v>
      </c>
      <c r="T4" s="557" t="s">
        <v>2263</v>
      </c>
      <c r="U4" s="13" t="s">
        <v>19</v>
      </c>
      <c r="V4" s="558" t="str">
        <f t="shared" si="2"/>
        <v>Ativo</v>
      </c>
      <c r="W4" s="22"/>
      <c r="X4" s="22"/>
      <c r="Y4" s="22"/>
      <c r="Z4" s="167">
        <v>0.0</v>
      </c>
      <c r="AA4" s="167">
        <v>0.0</v>
      </c>
      <c r="AB4" s="167">
        <v>132492.79</v>
      </c>
      <c r="AC4" s="355">
        <v>134743.56</v>
      </c>
      <c r="AD4" s="355">
        <v>136144.6</v>
      </c>
      <c r="AE4" s="167">
        <v>192907.97</v>
      </c>
      <c r="AF4" s="167">
        <v>309196.34</v>
      </c>
      <c r="AG4" s="167">
        <v>312854.22</v>
      </c>
      <c r="AH4" s="167">
        <v>317287.32</v>
      </c>
      <c r="AI4" s="167">
        <v>130675.4</v>
      </c>
      <c r="AJ4" s="527">
        <v>90712.68</v>
      </c>
      <c r="AK4" s="527">
        <v>89283.42</v>
      </c>
      <c r="AL4" s="527">
        <v>0.0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5"/>
      <c r="B6" s="546" t="s">
        <v>2342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49"/>
      <c r="B7" s="550" t="s">
        <v>2343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49"/>
      <c r="B8" s="550" t="s">
        <v>2344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3"/>
      <c r="B9" s="554" t="s">
        <v>2345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8"/>
      <c r="B18" s="518"/>
      <c r="C18" s="561"/>
      <c r="D18" s="441"/>
      <c r="E18" s="441"/>
      <c r="F18" s="425"/>
      <c r="G18" s="425"/>
      <c r="H18" s="425"/>
      <c r="I18" s="425"/>
      <c r="J18" s="425"/>
      <c r="K18" s="505"/>
      <c r="L18" s="562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62"/>
      <c r="X18" s="562"/>
      <c r="Y18" s="562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3"/>
      <c r="M19" s="564"/>
      <c r="N19" s="494"/>
      <c r="O19" s="494"/>
      <c r="P19" s="495"/>
      <c r="Q19" s="496"/>
      <c r="R19" s="496"/>
      <c r="S19" s="492"/>
      <c r="T19" s="518"/>
      <c r="U19" s="492"/>
      <c r="V19" s="492"/>
      <c r="W19" s="563"/>
      <c r="X19" s="563"/>
      <c r="Y19" s="563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5" t="s">
        <v>190</v>
      </c>
      <c r="G1" s="67" t="s">
        <v>192</v>
      </c>
      <c r="I1" s="65" t="s">
        <v>190</v>
      </c>
      <c r="P1" s="446" t="s">
        <v>2347</v>
      </c>
      <c r="Q1" s="447" t="s">
        <v>2346</v>
      </c>
      <c r="R1" s="70" t="s">
        <v>194</v>
      </c>
      <c r="X1" s="71" t="s">
        <v>195</v>
      </c>
    </row>
    <row r="2" ht="15.75" customHeight="1">
      <c r="A2" s="448" t="s">
        <v>3</v>
      </c>
      <c r="B2" s="3" t="s">
        <v>1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198</v>
      </c>
      <c r="H2" s="1" t="s">
        <v>199</v>
      </c>
      <c r="I2" s="2" t="s">
        <v>3578</v>
      </c>
      <c r="J2" s="2" t="s">
        <v>3579</v>
      </c>
      <c r="K2" s="2" t="s">
        <v>200</v>
      </c>
      <c r="L2" s="73" t="s">
        <v>201</v>
      </c>
      <c r="M2" s="73" t="s">
        <v>202</v>
      </c>
      <c r="N2" s="73" t="s">
        <v>9</v>
      </c>
      <c r="O2" s="75" t="s">
        <v>203</v>
      </c>
      <c r="P2" s="4" t="s">
        <v>205</v>
      </c>
      <c r="Q2" s="4" t="s">
        <v>207</v>
      </c>
      <c r="R2" s="2" t="s">
        <v>208</v>
      </c>
      <c r="S2" s="18" t="s">
        <v>0</v>
      </c>
      <c r="T2" s="73" t="s">
        <v>33</v>
      </c>
      <c r="U2" s="1" t="s">
        <v>209</v>
      </c>
      <c r="V2" s="3" t="s">
        <v>210</v>
      </c>
      <c r="W2" s="3" t="s">
        <v>34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3580</v>
      </c>
      <c r="B3" s="535" t="s">
        <v>3581</v>
      </c>
      <c r="C3" s="176" t="s">
        <v>16</v>
      </c>
      <c r="D3" s="27" t="s">
        <v>18</v>
      </c>
      <c r="E3" s="28" t="s">
        <v>29</v>
      </c>
      <c r="F3" s="568" t="s">
        <v>79</v>
      </c>
      <c r="G3" s="480" t="s">
        <v>214</v>
      </c>
      <c r="H3" s="82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215</v>
      </c>
      <c r="S3" s="571" t="s">
        <v>421</v>
      </c>
      <c r="T3" s="13" t="s">
        <v>29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7"/>
    </row>
    <row r="4" ht="15.75" customHeight="1">
      <c r="A4" s="567" t="s">
        <v>3580</v>
      </c>
      <c r="B4" s="573" t="s">
        <v>910</v>
      </c>
      <c r="C4" s="50" t="s">
        <v>3582</v>
      </c>
      <c r="D4" s="27" t="s">
        <v>18</v>
      </c>
      <c r="E4" s="28" t="s">
        <v>62</v>
      </c>
      <c r="F4" s="568" t="s">
        <v>63</v>
      </c>
      <c r="G4" s="480" t="s">
        <v>214</v>
      </c>
      <c r="H4" s="82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215</v>
      </c>
      <c r="S4" s="571" t="s">
        <v>913</v>
      </c>
      <c r="T4" s="13" t="s">
        <v>269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7"/>
    </row>
    <row r="5" ht="15.75" customHeight="1">
      <c r="A5" s="567" t="s">
        <v>3580</v>
      </c>
      <c r="B5" s="573" t="s">
        <v>910</v>
      </c>
      <c r="C5" s="50" t="s">
        <v>3582</v>
      </c>
      <c r="D5" s="27" t="s">
        <v>18</v>
      </c>
      <c r="E5" s="28" t="s">
        <v>62</v>
      </c>
      <c r="F5" s="568" t="s">
        <v>63</v>
      </c>
      <c r="G5" s="480" t="s">
        <v>252</v>
      </c>
      <c r="H5" s="82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215</v>
      </c>
      <c r="S5" s="571" t="s">
        <v>913</v>
      </c>
      <c r="T5" s="13" t="s">
        <v>269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7"/>
    </row>
    <row r="6" ht="15.75" customHeight="1">
      <c r="A6" s="567" t="s">
        <v>3580</v>
      </c>
      <c r="B6" s="567" t="s">
        <v>1486</v>
      </c>
      <c r="C6" s="176" t="s">
        <v>3583</v>
      </c>
      <c r="D6" s="27" t="s">
        <v>18</v>
      </c>
      <c r="E6" s="28" t="s">
        <v>62</v>
      </c>
      <c r="F6" s="568" t="s">
        <v>63</v>
      </c>
      <c r="G6" s="480" t="s">
        <v>214</v>
      </c>
      <c r="H6" s="82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215</v>
      </c>
      <c r="S6" s="571" t="s">
        <v>1489</v>
      </c>
      <c r="T6" s="13" t="s">
        <v>269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7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2342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2343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2344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2345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5" t="s">
        <v>190</v>
      </c>
      <c r="H1" s="67" t="s">
        <v>192</v>
      </c>
      <c r="J1" s="65"/>
      <c r="K1" s="65" t="s">
        <v>190</v>
      </c>
      <c r="R1" s="446" t="s">
        <v>2347</v>
      </c>
      <c r="S1" s="447" t="s">
        <v>2346</v>
      </c>
      <c r="T1" s="70" t="s">
        <v>194</v>
      </c>
      <c r="Y1" s="71" t="s">
        <v>195</v>
      </c>
      <c r="AM1" s="71"/>
    </row>
    <row r="2">
      <c r="A2" s="3" t="s">
        <v>3</v>
      </c>
      <c r="B2" s="18" t="s">
        <v>32</v>
      </c>
      <c r="C2" s="18" t="s">
        <v>196</v>
      </c>
      <c r="D2" s="73" t="s">
        <v>2</v>
      </c>
      <c r="E2" s="74" t="s">
        <v>4</v>
      </c>
      <c r="F2" s="74" t="s">
        <v>5</v>
      </c>
      <c r="G2" s="74" t="s">
        <v>6</v>
      </c>
      <c r="H2" s="2" t="s">
        <v>198</v>
      </c>
      <c r="I2" s="1" t="s">
        <v>199</v>
      </c>
      <c r="J2" s="2" t="s">
        <v>3584</v>
      </c>
      <c r="K2" s="2" t="s">
        <v>3578</v>
      </c>
      <c r="L2" s="2" t="s">
        <v>3579</v>
      </c>
      <c r="M2" s="2" t="s">
        <v>200</v>
      </c>
      <c r="N2" s="73" t="s">
        <v>201</v>
      </c>
      <c r="O2" s="73" t="s">
        <v>202</v>
      </c>
      <c r="P2" s="73" t="s">
        <v>9</v>
      </c>
      <c r="Q2" s="75" t="s">
        <v>203</v>
      </c>
      <c r="R2" s="4" t="s">
        <v>205</v>
      </c>
      <c r="S2" s="4" t="s">
        <v>207</v>
      </c>
      <c r="T2" s="2" t="s">
        <v>208</v>
      </c>
      <c r="U2" s="73" t="s">
        <v>33</v>
      </c>
      <c r="V2" s="1" t="s">
        <v>209</v>
      </c>
      <c r="W2" s="3" t="s">
        <v>210</v>
      </c>
      <c r="X2" s="3" t="s">
        <v>34</v>
      </c>
      <c r="Y2" s="74">
        <v>44957.0</v>
      </c>
      <c r="Z2" s="74">
        <v>44985.0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4">
        <v>45169.0</v>
      </c>
      <c r="AG2" s="74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17</v>
      </c>
      <c r="B3" s="188" t="s">
        <v>3585</v>
      </c>
      <c r="C3" s="60" t="s">
        <v>3586</v>
      </c>
      <c r="D3" s="523" t="s">
        <v>3587</v>
      </c>
      <c r="E3" s="27" t="s">
        <v>18</v>
      </c>
      <c r="F3" s="28" t="s">
        <v>298</v>
      </c>
      <c r="G3" s="373" t="s">
        <v>3588</v>
      </c>
      <c r="H3" s="480" t="s">
        <v>214</v>
      </c>
      <c r="I3" s="82" t="s">
        <v>24</v>
      </c>
      <c r="J3" s="27" t="s">
        <v>3589</v>
      </c>
      <c r="K3" s="27" t="s">
        <v>3590</v>
      </c>
      <c r="L3" s="27" t="s">
        <v>3590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5"/>
      <c r="S3" s="165"/>
      <c r="T3" s="38" t="s">
        <v>296</v>
      </c>
      <c r="U3" s="13" t="s">
        <v>2623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</row>
    <row r="4" ht="15.75" customHeight="1">
      <c r="A4" s="578" t="s">
        <v>17</v>
      </c>
      <c r="B4" s="579" t="s">
        <v>235</v>
      </c>
      <c r="C4" s="578" t="s">
        <v>232</v>
      </c>
      <c r="D4" s="340" t="s">
        <v>3591</v>
      </c>
      <c r="E4" s="27" t="s">
        <v>18</v>
      </c>
      <c r="F4" s="28" t="s">
        <v>29</v>
      </c>
      <c r="G4" s="373" t="s">
        <v>2069</v>
      </c>
      <c r="H4" s="480" t="s">
        <v>214</v>
      </c>
      <c r="I4" s="82" t="s">
        <v>24</v>
      </c>
      <c r="J4" s="27" t="s">
        <v>3589</v>
      </c>
      <c r="K4" s="27" t="s">
        <v>3590</v>
      </c>
      <c r="L4" s="27" t="s">
        <v>3590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215</v>
      </c>
      <c r="U4" s="13" t="s">
        <v>29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</row>
    <row r="5" ht="15.75" customHeight="1">
      <c r="A5" s="578" t="s">
        <v>17</v>
      </c>
      <c r="B5" s="579" t="s">
        <v>3592</v>
      </c>
      <c r="C5" s="6" t="s">
        <v>3593</v>
      </c>
      <c r="D5" s="86" t="s">
        <v>3594</v>
      </c>
      <c r="E5" s="324" t="s">
        <v>18</v>
      </c>
      <c r="F5" s="11" t="s">
        <v>19</v>
      </c>
      <c r="G5" s="324" t="s">
        <v>42</v>
      </c>
      <c r="H5" s="459" t="s">
        <v>252</v>
      </c>
      <c r="I5" s="87" t="s">
        <v>24</v>
      </c>
      <c r="J5" s="324" t="s">
        <v>3589</v>
      </c>
      <c r="K5" s="324" t="s">
        <v>3590</v>
      </c>
      <c r="L5" s="324" t="s">
        <v>3590</v>
      </c>
      <c r="M5" s="27" t="str">
        <f t="shared" si="1"/>
        <v>Não</v>
      </c>
      <c r="N5" s="580">
        <v>45372.0</v>
      </c>
      <c r="O5" s="340"/>
      <c r="P5" s="86" t="s">
        <v>23</v>
      </c>
      <c r="Q5" s="581">
        <v>0.008</v>
      </c>
      <c r="R5" s="46"/>
      <c r="S5" s="46"/>
      <c r="T5" s="86" t="s">
        <v>215</v>
      </c>
      <c r="U5" s="13" t="s">
        <v>19</v>
      </c>
      <c r="V5" s="9"/>
      <c r="W5" s="22"/>
      <c r="X5" s="22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</row>
    <row r="6" ht="15.75" customHeight="1">
      <c r="A6" s="578" t="s">
        <v>17</v>
      </c>
      <c r="B6" s="579" t="s">
        <v>421</v>
      </c>
      <c r="C6" s="578" t="s">
        <v>3595</v>
      </c>
      <c r="D6" s="340" t="s">
        <v>3596</v>
      </c>
      <c r="E6" s="27" t="s">
        <v>18</v>
      </c>
      <c r="F6" s="28" t="s">
        <v>29</v>
      </c>
      <c r="G6" s="373" t="s">
        <v>79</v>
      </c>
      <c r="H6" s="480" t="s">
        <v>282</v>
      </c>
      <c r="I6" s="82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296</v>
      </c>
      <c r="U6" s="13" t="s">
        <v>2623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</row>
    <row r="7" ht="15.75" customHeight="1">
      <c r="A7" s="578" t="s">
        <v>17</v>
      </c>
      <c r="B7" s="579" t="s">
        <v>476</v>
      </c>
      <c r="C7" s="578" t="s">
        <v>3597</v>
      </c>
      <c r="D7" s="340" t="s">
        <v>3598</v>
      </c>
      <c r="E7" s="27" t="s">
        <v>18</v>
      </c>
      <c r="F7" s="28" t="s">
        <v>29</v>
      </c>
      <c r="G7" s="373" t="s">
        <v>92</v>
      </c>
      <c r="H7" s="480" t="s">
        <v>214</v>
      </c>
      <c r="I7" s="82" t="s">
        <v>24</v>
      </c>
      <c r="J7" s="27" t="s">
        <v>3589</v>
      </c>
      <c r="K7" s="27" t="s">
        <v>3590</v>
      </c>
      <c r="L7" s="27" t="s">
        <v>3590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296</v>
      </c>
      <c r="U7" s="13" t="s">
        <v>29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</row>
    <row r="8" ht="15.75" customHeight="1">
      <c r="A8" s="578" t="s">
        <v>17</v>
      </c>
      <c r="B8" s="582" t="s">
        <v>3599</v>
      </c>
      <c r="C8" s="583" t="s">
        <v>3600</v>
      </c>
      <c r="D8" s="340" t="s">
        <v>3601</v>
      </c>
      <c r="E8" s="27" t="s">
        <v>18</v>
      </c>
      <c r="F8" s="28" t="s">
        <v>298</v>
      </c>
      <c r="G8" s="373" t="s">
        <v>3588</v>
      </c>
      <c r="H8" s="480" t="s">
        <v>239</v>
      </c>
      <c r="I8" s="82" t="s">
        <v>24</v>
      </c>
      <c r="J8" s="27" t="s">
        <v>24</v>
      </c>
      <c r="K8" s="27" t="s">
        <v>3602</v>
      </c>
      <c r="L8" s="27" t="s">
        <v>3602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296</v>
      </c>
      <c r="U8" s="13" t="s">
        <v>2623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</row>
    <row r="9" ht="15.75" customHeight="1">
      <c r="A9" s="578" t="s">
        <v>17</v>
      </c>
      <c r="B9" s="579" t="s">
        <v>792</v>
      </c>
      <c r="C9" s="578" t="s">
        <v>788</v>
      </c>
      <c r="D9" s="340" t="s">
        <v>3603</v>
      </c>
      <c r="E9" s="27" t="s">
        <v>18</v>
      </c>
      <c r="F9" s="28" t="s">
        <v>29</v>
      </c>
      <c r="G9" s="373" t="s">
        <v>79</v>
      </c>
      <c r="H9" s="480" t="s">
        <v>282</v>
      </c>
      <c r="I9" s="82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215</v>
      </c>
      <c r="U9" s="13" t="s">
        <v>29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7">
        <v>0.0</v>
      </c>
      <c r="AD9" s="577">
        <v>0.0</v>
      </c>
      <c r="AE9" s="577">
        <v>0.0</v>
      </c>
      <c r="AF9" s="577">
        <v>0.0</v>
      </c>
      <c r="AG9" s="577">
        <v>0.0</v>
      </c>
      <c r="AH9" s="577">
        <v>0.0</v>
      </c>
      <c r="AI9" s="577">
        <v>0.0</v>
      </c>
      <c r="AJ9" s="577">
        <v>0.0</v>
      </c>
      <c r="AK9" s="577">
        <v>0.0</v>
      </c>
      <c r="AL9" s="577">
        <v>0.0</v>
      </c>
      <c r="AM9" s="577">
        <v>0.0</v>
      </c>
    </row>
    <row r="10" ht="15.75" customHeight="1">
      <c r="A10" s="578" t="s">
        <v>17</v>
      </c>
      <c r="B10" s="579" t="s">
        <v>3604</v>
      </c>
      <c r="C10" s="578" t="s">
        <v>3605</v>
      </c>
      <c r="D10" s="340" t="s">
        <v>3606</v>
      </c>
      <c r="E10" s="27" t="s">
        <v>18</v>
      </c>
      <c r="F10" s="28" t="s">
        <v>298</v>
      </c>
      <c r="G10" s="373" t="s">
        <v>3588</v>
      </c>
      <c r="H10" s="480" t="s">
        <v>239</v>
      </c>
      <c r="I10" s="82" t="s">
        <v>24</v>
      </c>
      <c r="J10" s="27" t="s">
        <v>24</v>
      </c>
      <c r="K10" s="27" t="s">
        <v>3602</v>
      </c>
      <c r="L10" s="27" t="s">
        <v>3602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296</v>
      </c>
      <c r="U10" s="13" t="s">
        <v>2623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  <c r="AM10" s="577">
        <v>42.47</v>
      </c>
    </row>
    <row r="11" ht="15.75" customHeight="1">
      <c r="A11" s="175" t="s">
        <v>17</v>
      </c>
      <c r="B11" s="579" t="s">
        <v>3607</v>
      </c>
      <c r="C11" s="578" t="s">
        <v>3608</v>
      </c>
      <c r="D11" s="523" t="s">
        <v>3609</v>
      </c>
      <c r="E11" s="27" t="s">
        <v>18</v>
      </c>
      <c r="F11" s="28" t="s">
        <v>298</v>
      </c>
      <c r="G11" s="373" t="s">
        <v>3588</v>
      </c>
      <c r="H11" s="480" t="s">
        <v>214</v>
      </c>
      <c r="I11" s="82" t="s">
        <v>24</v>
      </c>
      <c r="J11" s="27" t="s">
        <v>3589</v>
      </c>
      <c r="K11" s="324" t="s">
        <v>3590</v>
      </c>
      <c r="L11" s="324" t="s">
        <v>3590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296</v>
      </c>
      <c r="U11" s="13" t="s">
        <v>2623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  <c r="AM11" s="577">
        <v>862420.34</v>
      </c>
    </row>
    <row r="12" ht="15.75" customHeight="1">
      <c r="A12" s="175" t="s">
        <v>17</v>
      </c>
      <c r="B12" s="579" t="s">
        <v>3610</v>
      </c>
      <c r="C12" s="578" t="s">
        <v>3611</v>
      </c>
      <c r="D12" s="50" t="s">
        <v>3612</v>
      </c>
      <c r="E12" s="27" t="s">
        <v>113</v>
      </c>
      <c r="F12" s="28" t="s">
        <v>19</v>
      </c>
      <c r="G12" s="28" t="s">
        <v>114</v>
      </c>
      <c r="H12" s="459" t="s">
        <v>214</v>
      </c>
      <c r="I12" s="82" t="s">
        <v>24</v>
      </c>
      <c r="J12" s="27" t="s">
        <v>3589</v>
      </c>
      <c r="K12" s="27" t="s">
        <v>3590</v>
      </c>
      <c r="L12" s="27" t="s">
        <v>3590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215</v>
      </c>
      <c r="U12" s="13" t="s">
        <v>2623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  <c r="AM12" s="577">
        <v>107243.63</v>
      </c>
    </row>
    <row r="13" ht="15.75" customHeight="1">
      <c r="A13" s="175" t="s">
        <v>17</v>
      </c>
      <c r="B13" s="584" t="s">
        <v>2994</v>
      </c>
      <c r="C13" s="578" t="s">
        <v>3613</v>
      </c>
      <c r="D13" s="523" t="s">
        <v>3614</v>
      </c>
      <c r="E13" s="27" t="s">
        <v>18</v>
      </c>
      <c r="F13" s="28" t="s">
        <v>29</v>
      </c>
      <c r="G13" s="373" t="s">
        <v>18</v>
      </c>
      <c r="H13" s="480" t="s">
        <v>214</v>
      </c>
      <c r="I13" s="82" t="s">
        <v>24</v>
      </c>
      <c r="J13" s="27" t="s">
        <v>3589</v>
      </c>
      <c r="K13" s="27" t="s">
        <v>3590</v>
      </c>
      <c r="L13" s="27" t="s">
        <v>3590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5"/>
      <c r="S13" s="165"/>
      <c r="T13" s="38" t="s">
        <v>215</v>
      </c>
      <c r="U13" s="13" t="s">
        <v>2623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  <c r="AM13" s="577">
        <v>61542.01</v>
      </c>
    </row>
    <row r="14" ht="15.75" customHeight="1">
      <c r="A14" s="585" t="s">
        <v>17</v>
      </c>
      <c r="B14" s="6" t="s">
        <v>1861</v>
      </c>
      <c r="C14" s="6" t="s">
        <v>1859</v>
      </c>
      <c r="D14" s="92" t="s">
        <v>3615</v>
      </c>
      <c r="E14" s="324" t="s">
        <v>67</v>
      </c>
      <c r="F14" s="11" t="s">
        <v>29</v>
      </c>
      <c r="G14" s="524" t="s">
        <v>30</v>
      </c>
      <c r="H14" s="459" t="s">
        <v>252</v>
      </c>
      <c r="I14" s="82" t="s">
        <v>24</v>
      </c>
      <c r="J14" s="324" t="s">
        <v>3589</v>
      </c>
      <c r="K14" s="324" t="s">
        <v>3590</v>
      </c>
      <c r="L14" s="324" t="s">
        <v>3590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5"/>
      <c r="S14" s="165"/>
      <c r="T14" s="5" t="s">
        <v>215</v>
      </c>
      <c r="U14" s="13" t="s">
        <v>29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  <c r="AM14" s="577">
        <v>0.0</v>
      </c>
    </row>
    <row r="15" ht="15.75" customHeight="1">
      <c r="A15" s="585" t="s">
        <v>17</v>
      </c>
      <c r="B15" s="6" t="s">
        <v>3616</v>
      </c>
      <c r="C15" s="6" t="s">
        <v>3617</v>
      </c>
      <c r="D15" s="7" t="s">
        <v>3618</v>
      </c>
      <c r="E15" s="324" t="s">
        <v>18</v>
      </c>
      <c r="F15" s="11" t="s">
        <v>29</v>
      </c>
      <c r="G15" s="524" t="s">
        <v>92</v>
      </c>
      <c r="H15" s="459" t="s">
        <v>252</v>
      </c>
      <c r="I15" s="82" t="s">
        <v>24</v>
      </c>
      <c r="J15" s="324" t="s">
        <v>3589</v>
      </c>
      <c r="K15" s="324" t="s">
        <v>3590</v>
      </c>
      <c r="L15" s="324" t="s">
        <v>3590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5"/>
      <c r="S15" s="165"/>
      <c r="T15" s="5" t="s">
        <v>215</v>
      </c>
      <c r="U15" s="13" t="s">
        <v>2623</v>
      </c>
      <c r="V15" s="9"/>
      <c r="W15" s="38"/>
      <c r="X15" s="38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25253.99</v>
      </c>
    </row>
    <row r="16" ht="15.75" customHeight="1">
      <c r="A16" s="578" t="s">
        <v>17</v>
      </c>
      <c r="B16" s="579" t="s">
        <v>1617</v>
      </c>
      <c r="C16" s="578" t="s">
        <v>1612</v>
      </c>
      <c r="D16" s="50" t="s">
        <v>3619</v>
      </c>
      <c r="E16" s="27" t="s">
        <v>18</v>
      </c>
      <c r="F16" s="28" t="s">
        <v>29</v>
      </c>
      <c r="G16" s="373" t="s">
        <v>92</v>
      </c>
      <c r="H16" s="480" t="s">
        <v>252</v>
      </c>
      <c r="I16" s="82" t="s">
        <v>24</v>
      </c>
      <c r="J16" s="27" t="s">
        <v>3589</v>
      </c>
      <c r="K16" s="27" t="s">
        <v>3590</v>
      </c>
      <c r="L16" s="27" t="s">
        <v>3590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215</v>
      </c>
      <c r="U16" s="13" t="s">
        <v>29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0.0</v>
      </c>
    </row>
    <row r="17" ht="15.75" customHeight="1">
      <c r="A17" s="60" t="s">
        <v>17</v>
      </c>
      <c r="B17" s="579" t="s">
        <v>1936</v>
      </c>
      <c r="C17" s="578" t="s">
        <v>3620</v>
      </c>
      <c r="D17" s="523" t="s">
        <v>3621</v>
      </c>
      <c r="E17" s="27" t="s">
        <v>18</v>
      </c>
      <c r="F17" s="28" t="s">
        <v>29</v>
      </c>
      <c r="G17" s="373" t="s">
        <v>234</v>
      </c>
      <c r="H17" s="480" t="s">
        <v>214</v>
      </c>
      <c r="I17" s="82" t="s">
        <v>24</v>
      </c>
      <c r="J17" s="27" t="s">
        <v>3622</v>
      </c>
      <c r="K17" s="27" t="s">
        <v>3602</v>
      </c>
      <c r="L17" s="27" t="s">
        <v>3602</v>
      </c>
      <c r="M17" s="27" t="str">
        <f t="shared" si="1"/>
        <v>Não</v>
      </c>
      <c r="N17" s="523"/>
      <c r="O17" s="523"/>
      <c r="P17" s="38" t="s">
        <v>23</v>
      </c>
      <c r="Q17" s="575"/>
      <c r="R17" s="165"/>
      <c r="S17" s="588"/>
      <c r="T17" s="38" t="s">
        <v>215</v>
      </c>
      <c r="U17" s="13" t="s">
        <v>29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</row>
    <row r="18" ht="15.75" customHeight="1">
      <c r="A18" s="175" t="s">
        <v>17</v>
      </c>
      <c r="B18" s="579" t="s">
        <v>2623</v>
      </c>
      <c r="C18" s="578" t="s">
        <v>3623</v>
      </c>
      <c r="D18" s="523" t="s">
        <v>3624</v>
      </c>
      <c r="E18" s="27" t="s">
        <v>18</v>
      </c>
      <c r="F18" s="28" t="s">
        <v>29</v>
      </c>
      <c r="G18" s="373" t="s">
        <v>79</v>
      </c>
      <c r="H18" s="459" t="s">
        <v>239</v>
      </c>
      <c r="I18" s="82" t="s">
        <v>24</v>
      </c>
      <c r="J18" s="27" t="s">
        <v>3589</v>
      </c>
      <c r="K18" s="27" t="s">
        <v>3590</v>
      </c>
      <c r="L18" s="27" t="s">
        <v>3590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40"/>
      <c r="S18" s="131" t="s">
        <v>3625</v>
      </c>
      <c r="T18" s="38" t="s">
        <v>296</v>
      </c>
      <c r="U18" s="13" t="s">
        <v>2623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  <c r="AM18" s="577">
        <v>553891.52</v>
      </c>
    </row>
    <row r="19" ht="15.75" customHeight="1">
      <c r="A19" s="175" t="s">
        <v>17</v>
      </c>
      <c r="B19" s="188" t="s">
        <v>3626</v>
      </c>
      <c r="C19" s="60" t="s">
        <v>3627</v>
      </c>
      <c r="D19" s="523" t="s">
        <v>3628</v>
      </c>
      <c r="E19" s="27" t="s">
        <v>18</v>
      </c>
      <c r="F19" s="28" t="s">
        <v>29</v>
      </c>
      <c r="G19" s="373" t="s">
        <v>92</v>
      </c>
      <c r="H19" s="480" t="s">
        <v>214</v>
      </c>
      <c r="I19" s="82" t="s">
        <v>24</v>
      </c>
      <c r="J19" s="27" t="s">
        <v>3589</v>
      </c>
      <c r="K19" s="27" t="s">
        <v>3590</v>
      </c>
      <c r="L19" s="27" t="s">
        <v>3590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5"/>
      <c r="S19" s="165"/>
      <c r="T19" s="38" t="s">
        <v>215</v>
      </c>
      <c r="U19" s="13" t="s">
        <v>2623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  <c r="AM19" s="577">
        <v>366704.43</v>
      </c>
    </row>
    <row r="20" ht="15.75" customHeight="1">
      <c r="A20" s="578" t="s">
        <v>17</v>
      </c>
      <c r="B20" s="579" t="s">
        <v>2175</v>
      </c>
      <c r="C20" s="578" t="s">
        <v>115</v>
      </c>
      <c r="D20" s="340" t="s">
        <v>3629</v>
      </c>
      <c r="E20" s="27" t="s">
        <v>18</v>
      </c>
      <c r="F20" s="28" t="s">
        <v>29</v>
      </c>
      <c r="G20" s="373" t="s">
        <v>79</v>
      </c>
      <c r="H20" s="480" t="s">
        <v>282</v>
      </c>
      <c r="I20" s="82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215</v>
      </c>
      <c r="U20" s="13" t="s">
        <v>29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>
        <v>0.0</v>
      </c>
      <c r="AF20" s="572">
        <v>0.0</v>
      </c>
      <c r="AG20" s="572">
        <v>0.0</v>
      </c>
      <c r="AH20" s="572">
        <v>0.0</v>
      </c>
      <c r="AI20" s="572">
        <v>0.0</v>
      </c>
      <c r="AJ20" s="572">
        <v>0.0</v>
      </c>
      <c r="AK20" s="572">
        <v>0.0</v>
      </c>
      <c r="AL20" s="572">
        <v>0.0</v>
      </c>
      <c r="AM20" s="572">
        <v>0.0</v>
      </c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5"/>
      <c r="B23" s="546"/>
      <c r="C23" s="546" t="s">
        <v>2342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M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  <c r="AM23" s="589">
        <f t="shared" si="3"/>
        <v>3080107.76</v>
      </c>
    </row>
    <row r="24" ht="15.75" customHeight="1">
      <c r="A24" s="549"/>
      <c r="B24" s="550"/>
      <c r="C24" s="550" t="s">
        <v>2343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49"/>
      <c r="B25" s="550"/>
      <c r="C25" s="550" t="s">
        <v>2344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3"/>
      <c r="B26" s="554"/>
      <c r="C26" s="554" t="s">
        <v>2345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97B19DE6-98F3-4E5B-BFCF-193E09C20793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0" t="s">
        <v>3</v>
      </c>
      <c r="B1" s="590" t="s">
        <v>32</v>
      </c>
      <c r="C1" s="591" t="s">
        <v>196</v>
      </c>
      <c r="D1" s="316" t="s">
        <v>2</v>
      </c>
      <c r="E1" s="592" t="s">
        <v>4</v>
      </c>
      <c r="F1" s="592" t="s">
        <v>5</v>
      </c>
      <c r="G1" s="592" t="s">
        <v>6</v>
      </c>
      <c r="H1" s="593" t="s">
        <v>2349</v>
      </c>
      <c r="I1" s="593" t="s">
        <v>3630</v>
      </c>
      <c r="J1" s="592" t="s">
        <v>198</v>
      </c>
      <c r="K1" s="593" t="s">
        <v>2350</v>
      </c>
      <c r="L1" s="592" t="s">
        <v>3631</v>
      </c>
      <c r="M1" s="591" t="s">
        <v>3632</v>
      </c>
      <c r="N1" s="316" t="s">
        <v>201</v>
      </c>
      <c r="O1" s="591" t="s">
        <v>202</v>
      </c>
      <c r="P1" s="316" t="s">
        <v>9</v>
      </c>
      <c r="Q1" s="594" t="s">
        <v>203</v>
      </c>
      <c r="R1" s="595" t="s">
        <v>3633</v>
      </c>
      <c r="S1" s="596" t="s">
        <v>3634</v>
      </c>
      <c r="T1" s="597" t="s">
        <v>3635</v>
      </c>
      <c r="U1" s="597" t="s">
        <v>2353</v>
      </c>
      <c r="V1" s="315" t="s">
        <v>2355</v>
      </c>
      <c r="W1" s="316" t="s">
        <v>33</v>
      </c>
      <c r="X1" s="316">
        <v>43769.0</v>
      </c>
      <c r="Y1" s="316">
        <v>43799.0</v>
      </c>
      <c r="Z1" s="316">
        <v>43830.0</v>
      </c>
      <c r="AA1" s="316">
        <v>43861.0</v>
      </c>
      <c r="AB1" s="316">
        <v>43890.0</v>
      </c>
      <c r="AC1" s="316">
        <v>43921.0</v>
      </c>
      <c r="AD1" s="316">
        <v>43951.0</v>
      </c>
      <c r="AE1" s="316">
        <v>43982.0</v>
      </c>
      <c r="AF1" s="316">
        <v>44012.0</v>
      </c>
      <c r="AG1" s="316">
        <v>44043.0</v>
      </c>
      <c r="AH1" s="316">
        <v>44074.0</v>
      </c>
      <c r="AI1" s="316">
        <v>44104.0</v>
      </c>
      <c r="AJ1" s="316">
        <v>44134.0</v>
      </c>
      <c r="AK1" s="316">
        <v>44165.0</v>
      </c>
      <c r="AL1" s="315">
        <v>44196.0</v>
      </c>
      <c r="AM1" s="315">
        <v>44227.0</v>
      </c>
      <c r="AN1" s="315">
        <v>44255.0</v>
      </c>
      <c r="AO1" s="315">
        <v>44264.0</v>
      </c>
      <c r="AP1" s="315">
        <v>44286.0</v>
      </c>
      <c r="AQ1" s="315">
        <v>44312.0</v>
      </c>
      <c r="AR1" s="315">
        <v>44316.0</v>
      </c>
      <c r="AS1" s="315">
        <v>44347.0</v>
      </c>
      <c r="AT1" s="315">
        <v>44377.0</v>
      </c>
      <c r="AU1" s="315">
        <v>44408.0</v>
      </c>
      <c r="AV1" s="315">
        <v>44439.0</v>
      </c>
      <c r="AW1" s="315">
        <v>44469.0</v>
      </c>
      <c r="AX1" s="315">
        <v>44500.0</v>
      </c>
      <c r="AY1" s="315">
        <v>44530.0</v>
      </c>
      <c r="AZ1" s="315">
        <v>44561.0</v>
      </c>
      <c r="BA1" s="598">
        <v>44592.0</v>
      </c>
      <c r="BB1" s="598">
        <v>44620.0</v>
      </c>
      <c r="BC1" s="598">
        <v>44651.0</v>
      </c>
      <c r="BD1" s="598">
        <v>44680.0</v>
      </c>
      <c r="BE1" s="315">
        <v>44712.0</v>
      </c>
      <c r="BF1" s="598">
        <v>44742.0</v>
      </c>
      <c r="BG1" s="598">
        <v>44771.0</v>
      </c>
      <c r="BH1" s="598">
        <v>44804.0</v>
      </c>
      <c r="BI1" s="598">
        <v>44833.0</v>
      </c>
      <c r="BJ1" s="598">
        <v>44865.0</v>
      </c>
      <c r="BK1" s="598">
        <v>44895.0</v>
      </c>
      <c r="BL1" s="598">
        <v>44923.0</v>
      </c>
      <c r="BM1" s="598">
        <v>44957.0</v>
      </c>
      <c r="BN1" s="598">
        <v>44985.0</v>
      </c>
      <c r="BO1" s="598">
        <v>45016.0</v>
      </c>
      <c r="BP1" s="598">
        <v>45044.0</v>
      </c>
      <c r="BQ1" s="598">
        <v>45077.0</v>
      </c>
      <c r="BR1" s="598">
        <v>45103.0</v>
      </c>
      <c r="BS1" s="598">
        <v>45134.0</v>
      </c>
      <c r="BT1" s="598">
        <v>45264.0</v>
      </c>
    </row>
    <row r="2" ht="15.75" customHeight="1">
      <c r="A2" s="175" t="s">
        <v>3636</v>
      </c>
      <c r="B2" s="188" t="s">
        <v>3637</v>
      </c>
      <c r="C2" s="535" t="s">
        <v>3638</v>
      </c>
      <c r="D2" s="340">
        <v>4926548.0</v>
      </c>
      <c r="E2" s="373" t="s">
        <v>18</v>
      </c>
      <c r="F2" s="599" t="s">
        <v>29</v>
      </c>
      <c r="G2" s="373" t="s">
        <v>919</v>
      </c>
      <c r="H2" s="373" t="str">
        <f>IFERROR(VLOOKUP(G2,'Cadastro de assessores'!A:B,2,FALSE),"Não Cadastrado")</f>
        <v>14739</v>
      </c>
      <c r="I2" s="373"/>
      <c r="J2" s="373" t="s">
        <v>3639</v>
      </c>
      <c r="K2" s="325" t="s">
        <v>214</v>
      </c>
      <c r="L2" s="325" t="s">
        <v>3640</v>
      </c>
      <c r="M2" s="600">
        <v>44475.0</v>
      </c>
      <c r="N2" s="601">
        <v>44482.0</v>
      </c>
      <c r="O2" s="340"/>
      <c r="P2" s="340" t="s">
        <v>3641</v>
      </c>
      <c r="Q2" s="602">
        <v>0.02</v>
      </c>
      <c r="R2" s="496"/>
      <c r="S2" s="603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215</v>
      </c>
      <c r="V2" s="325" t="s">
        <v>3171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4"/>
      <c r="AI2" s="604"/>
      <c r="AJ2" s="604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5" t="s">
        <v>3636</v>
      </c>
      <c r="B3" s="188" t="s">
        <v>3642</v>
      </c>
      <c r="C3" s="605" t="s">
        <v>3643</v>
      </c>
      <c r="D3" s="325">
        <v>4653733.0</v>
      </c>
      <c r="E3" s="325" t="s">
        <v>18</v>
      </c>
      <c r="F3" s="325" t="s">
        <v>29</v>
      </c>
      <c r="G3" s="325" t="s">
        <v>3644</v>
      </c>
      <c r="H3" s="325" t="str">
        <f>IFERROR(VLOOKUP(G3,'Cadastro de assessores'!A:B,2,FALSE),"Não Cadastrado")</f>
        <v>17679</v>
      </c>
      <c r="I3" s="325"/>
      <c r="J3" s="606" t="s">
        <v>2372</v>
      </c>
      <c r="K3" s="325" t="s">
        <v>2372</v>
      </c>
      <c r="L3" s="325" t="s">
        <v>3640</v>
      </c>
      <c r="M3" s="607">
        <v>44186.0</v>
      </c>
      <c r="N3" s="607">
        <v>44186.0</v>
      </c>
      <c r="O3" s="608">
        <v>44456.0</v>
      </c>
      <c r="P3" s="325" t="s">
        <v>3645</v>
      </c>
      <c r="Q3" s="602">
        <v>0.015</v>
      </c>
      <c r="R3" s="609" t="s">
        <v>3646</v>
      </c>
      <c r="S3" s="603"/>
      <c r="T3" s="325" t="str">
        <f t="shared" si="1"/>
        <v/>
      </c>
      <c r="U3" s="325" t="s">
        <v>215</v>
      </c>
      <c r="V3" s="325" t="s">
        <v>2432</v>
      </c>
      <c r="W3" s="325" t="s">
        <v>29</v>
      </c>
      <c r="X3" s="604" t="s">
        <v>3647</v>
      </c>
      <c r="Y3" s="604" t="s">
        <v>3647</v>
      </c>
      <c r="Z3" s="604" t="s">
        <v>3647</v>
      </c>
      <c r="AA3" s="604" t="s">
        <v>3647</v>
      </c>
      <c r="AB3" s="604" t="s">
        <v>3647</v>
      </c>
      <c r="AC3" s="604" t="s">
        <v>3647</v>
      </c>
      <c r="AD3" s="604" t="s">
        <v>3647</v>
      </c>
      <c r="AE3" s="604" t="s">
        <v>3647</v>
      </c>
      <c r="AF3" s="604" t="s">
        <v>3647</v>
      </c>
      <c r="AG3" s="604" t="s">
        <v>3647</v>
      </c>
      <c r="AH3" s="604" t="s">
        <v>3647</v>
      </c>
      <c r="AI3" s="604" t="s">
        <v>3647</v>
      </c>
      <c r="AJ3" s="604" t="s">
        <v>3647</v>
      </c>
      <c r="AK3" s="604" t="s">
        <v>3647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2375</v>
      </c>
      <c r="BF3" s="326" t="s">
        <v>2375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5" t="s">
        <v>3636</v>
      </c>
      <c r="B4" s="188" t="s">
        <v>3648</v>
      </c>
      <c r="C4" s="610" t="s">
        <v>3649</v>
      </c>
      <c r="D4" s="373">
        <v>4084071.0</v>
      </c>
      <c r="E4" s="373" t="s">
        <v>18</v>
      </c>
      <c r="F4" s="373" t="s">
        <v>29</v>
      </c>
      <c r="G4" s="373" t="s">
        <v>3650</v>
      </c>
      <c r="H4" s="373">
        <f>IFERROR(VLOOKUP(G4,'Cadastro de assessores'!A:B,2,FALSE),"Não Cadastrado")</f>
        <v>12336</v>
      </c>
      <c r="I4" s="373"/>
      <c r="J4" s="373" t="s">
        <v>3639</v>
      </c>
      <c r="K4" s="325" t="s">
        <v>214</v>
      </c>
      <c r="L4" s="325" t="s">
        <v>3640</v>
      </c>
      <c r="M4" s="600">
        <v>44323.0</v>
      </c>
      <c r="N4" s="600">
        <v>44326.0</v>
      </c>
      <c r="O4" s="325"/>
      <c r="P4" s="340" t="s">
        <v>38</v>
      </c>
      <c r="Q4" s="570">
        <v>0.007</v>
      </c>
      <c r="R4" s="611"/>
      <c r="S4" s="603"/>
      <c r="T4" s="325" t="str">
        <f t="shared" si="1"/>
        <v>Não Qualificado</v>
      </c>
      <c r="U4" s="325" t="s">
        <v>215</v>
      </c>
      <c r="V4" s="325" t="s">
        <v>2620</v>
      </c>
      <c r="W4" s="325" t="s">
        <v>29</v>
      </c>
      <c r="X4" s="604"/>
      <c r="Y4" s="604"/>
      <c r="Z4" s="604"/>
      <c r="AA4" s="604"/>
      <c r="AB4" s="604"/>
      <c r="AC4" s="604"/>
      <c r="AD4" s="604"/>
      <c r="AE4" s="604"/>
      <c r="AF4" s="604"/>
      <c r="AG4" s="604"/>
      <c r="AH4" s="604"/>
      <c r="AI4" s="604"/>
      <c r="AJ4" s="604"/>
      <c r="AK4" s="604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5" t="s">
        <v>3636</v>
      </c>
      <c r="B5" s="188" t="s">
        <v>227</v>
      </c>
      <c r="C5" s="578" t="s">
        <v>3651</v>
      </c>
      <c r="D5" s="612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214</v>
      </c>
      <c r="K5" s="325" t="s">
        <v>214</v>
      </c>
      <c r="L5" s="325" t="s">
        <v>3652</v>
      </c>
      <c r="M5" s="613">
        <v>44642.0</v>
      </c>
      <c r="N5" s="613">
        <v>44642.0</v>
      </c>
      <c r="O5" s="340"/>
      <c r="P5" s="340" t="s">
        <v>3653</v>
      </c>
      <c r="Q5" s="602">
        <v>0.012</v>
      </c>
      <c r="R5" s="611" t="s">
        <v>3654</v>
      </c>
      <c r="S5" s="603"/>
      <c r="T5" s="325" t="str">
        <f t="shared" si="1"/>
        <v>Não Qualificado</v>
      </c>
      <c r="U5" s="325" t="s">
        <v>215</v>
      </c>
      <c r="V5" s="325"/>
      <c r="W5" s="325" t="s">
        <v>19</v>
      </c>
      <c r="X5" s="604"/>
      <c r="Y5" s="604"/>
      <c r="Z5" s="604"/>
      <c r="AA5" s="604"/>
      <c r="AB5" s="604"/>
      <c r="AC5" s="604"/>
      <c r="AD5" s="604"/>
      <c r="AE5" s="604"/>
      <c r="AF5" s="604"/>
      <c r="AG5" s="604"/>
      <c r="AH5" s="604"/>
      <c r="AI5" s="604"/>
      <c r="AJ5" s="604"/>
      <c r="AK5" s="604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5" t="s">
        <v>3636</v>
      </c>
      <c r="B6" s="188" t="s">
        <v>3655</v>
      </c>
      <c r="C6" s="614" t="s">
        <v>3656</v>
      </c>
      <c r="D6" s="615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3639</v>
      </c>
      <c r="K6" s="325" t="s">
        <v>214</v>
      </c>
      <c r="L6" s="325" t="s">
        <v>3640</v>
      </c>
      <c r="M6" s="600">
        <v>44084.0</v>
      </c>
      <c r="N6" s="600">
        <v>44084.0</v>
      </c>
      <c r="O6" s="325"/>
      <c r="P6" s="325" t="s">
        <v>3657</v>
      </c>
      <c r="Q6" s="602">
        <v>0.025</v>
      </c>
      <c r="R6" s="611" t="s">
        <v>3658</v>
      </c>
      <c r="S6" s="603"/>
      <c r="T6" s="325" t="str">
        <f t="shared" si="1"/>
        <v>Não Qualificado</v>
      </c>
      <c r="U6" s="325" t="s">
        <v>215</v>
      </c>
      <c r="V6" s="325" t="s">
        <v>2411</v>
      </c>
      <c r="W6" s="325" t="s">
        <v>29</v>
      </c>
      <c r="X6" s="604" t="s">
        <v>3647</v>
      </c>
      <c r="Y6" s="604" t="s">
        <v>3647</v>
      </c>
      <c r="Z6" s="604" t="s">
        <v>3647</v>
      </c>
      <c r="AA6" s="604" t="s">
        <v>3647</v>
      </c>
      <c r="AB6" s="604" t="s">
        <v>3647</v>
      </c>
      <c r="AC6" s="604" t="s">
        <v>3647</v>
      </c>
      <c r="AD6" s="604" t="s">
        <v>3647</v>
      </c>
      <c r="AE6" s="604" t="s">
        <v>3647</v>
      </c>
      <c r="AF6" s="604" t="s">
        <v>3647</v>
      </c>
      <c r="AG6" s="604" t="s">
        <v>3647</v>
      </c>
      <c r="AH6" s="604" t="s">
        <v>3647</v>
      </c>
      <c r="AI6" s="604" t="s">
        <v>3659</v>
      </c>
      <c r="AJ6" s="604" t="s">
        <v>3660</v>
      </c>
      <c r="AK6" s="604" t="s">
        <v>3661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5" t="s">
        <v>3636</v>
      </c>
      <c r="B7" s="188" t="s">
        <v>3552</v>
      </c>
      <c r="C7" s="610" t="s">
        <v>3551</v>
      </c>
      <c r="D7" s="373">
        <v>4461647.0</v>
      </c>
      <c r="E7" s="373" t="s">
        <v>18</v>
      </c>
      <c r="F7" s="373" t="s">
        <v>29</v>
      </c>
      <c r="G7" s="373" t="s">
        <v>234</v>
      </c>
      <c r="H7" s="373">
        <f>IFERROR(VLOOKUP(G7,'Cadastro de assessores'!A:B,2,FALSE),"Não Cadastrado")</f>
        <v>12332</v>
      </c>
      <c r="I7" s="373"/>
      <c r="J7" s="373" t="s">
        <v>214</v>
      </c>
      <c r="K7" s="325" t="s">
        <v>214</v>
      </c>
      <c r="L7" s="325" t="s">
        <v>3652</v>
      </c>
      <c r="M7" s="600">
        <v>44090.0</v>
      </c>
      <c r="N7" s="600">
        <v>44092.0</v>
      </c>
      <c r="O7" s="325"/>
      <c r="P7" s="325" t="s">
        <v>3653</v>
      </c>
      <c r="Q7" s="602">
        <v>0.012</v>
      </c>
      <c r="R7" s="611" t="s">
        <v>3662</v>
      </c>
      <c r="S7" s="603"/>
      <c r="T7" s="325" t="str">
        <f t="shared" si="1"/>
        <v/>
      </c>
      <c r="U7" s="325" t="s">
        <v>215</v>
      </c>
      <c r="V7" s="325" t="s">
        <v>2400</v>
      </c>
      <c r="W7" s="325" t="s">
        <v>29</v>
      </c>
      <c r="X7" s="604" t="s">
        <v>3647</v>
      </c>
      <c r="Y7" s="604" t="s">
        <v>3647</v>
      </c>
      <c r="Z7" s="604" t="s">
        <v>3647</v>
      </c>
      <c r="AA7" s="604" t="s">
        <v>3647</v>
      </c>
      <c r="AB7" s="604" t="s">
        <v>3647</v>
      </c>
      <c r="AC7" s="604" t="s">
        <v>3647</v>
      </c>
      <c r="AD7" s="604" t="s">
        <v>3647</v>
      </c>
      <c r="AE7" s="604" t="s">
        <v>3647</v>
      </c>
      <c r="AF7" s="604" t="s">
        <v>3647</v>
      </c>
      <c r="AG7" s="604" t="s">
        <v>3647</v>
      </c>
      <c r="AH7" s="604" t="s">
        <v>3647</v>
      </c>
      <c r="AI7" s="604" t="s">
        <v>3663</v>
      </c>
      <c r="AJ7" s="604" t="s">
        <v>3664</v>
      </c>
      <c r="AK7" s="604" t="s">
        <v>3665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5" t="s">
        <v>3636</v>
      </c>
      <c r="B8" s="188" t="s">
        <v>3552</v>
      </c>
      <c r="C8" s="610" t="s">
        <v>3551</v>
      </c>
      <c r="D8" s="373">
        <v>3345620.0</v>
      </c>
      <c r="E8" s="373" t="s">
        <v>18</v>
      </c>
      <c r="F8" s="373" t="s">
        <v>29</v>
      </c>
      <c r="G8" s="373" t="s">
        <v>234</v>
      </c>
      <c r="H8" s="373">
        <f>IFERROR(VLOOKUP(G8,'Cadastro de assessores'!A:B,2,FALSE),"Não Cadastrado")</f>
        <v>12332</v>
      </c>
      <c r="I8" s="373"/>
      <c r="J8" s="373" t="s">
        <v>214</v>
      </c>
      <c r="K8" s="325"/>
      <c r="L8" s="325" t="s">
        <v>3652</v>
      </c>
      <c r="M8" s="600"/>
      <c r="N8" s="600">
        <v>44960.0</v>
      </c>
      <c r="O8" s="325"/>
      <c r="P8" s="325" t="s">
        <v>38</v>
      </c>
      <c r="Q8" s="602">
        <v>0.01</v>
      </c>
      <c r="R8" s="611"/>
      <c r="S8" s="603"/>
      <c r="T8" s="325"/>
      <c r="U8" s="325"/>
      <c r="V8" s="325"/>
      <c r="W8" s="325" t="s">
        <v>549</v>
      </c>
      <c r="X8" s="604"/>
      <c r="Y8" s="604"/>
      <c r="Z8" s="604"/>
      <c r="AA8" s="604"/>
      <c r="AB8" s="604"/>
      <c r="AC8" s="604"/>
      <c r="AD8" s="604"/>
      <c r="AE8" s="604"/>
      <c r="AF8" s="604"/>
      <c r="AG8" s="604"/>
      <c r="AH8" s="604"/>
      <c r="AI8" s="604"/>
      <c r="AJ8" s="604"/>
      <c r="AK8" s="604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5" t="s">
        <v>3636</v>
      </c>
      <c r="B9" s="188" t="s">
        <v>3666</v>
      </c>
      <c r="C9" s="605" t="s">
        <v>3667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3668</v>
      </c>
      <c r="J9" s="373" t="s">
        <v>3669</v>
      </c>
      <c r="K9" s="325"/>
      <c r="L9" s="325"/>
      <c r="M9" s="600"/>
      <c r="N9" s="600"/>
      <c r="O9" s="325"/>
      <c r="P9" s="325" t="s">
        <v>3645</v>
      </c>
      <c r="Q9" s="602">
        <v>0.015</v>
      </c>
      <c r="R9" s="611"/>
      <c r="S9" s="603"/>
      <c r="T9" s="325"/>
      <c r="U9" s="325"/>
      <c r="V9" s="325"/>
      <c r="W9" s="325" t="s">
        <v>19</v>
      </c>
      <c r="X9" s="604"/>
      <c r="Y9" s="604"/>
      <c r="Z9" s="604"/>
      <c r="AA9" s="604"/>
      <c r="AB9" s="604"/>
      <c r="AC9" s="604"/>
      <c r="AD9" s="604"/>
      <c r="AE9" s="604"/>
      <c r="AF9" s="604"/>
      <c r="AG9" s="604"/>
      <c r="AH9" s="604"/>
      <c r="AI9" s="604"/>
      <c r="AJ9" s="604"/>
      <c r="AK9" s="604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5" t="s">
        <v>3636</v>
      </c>
      <c r="B10" s="188" t="s">
        <v>235</v>
      </c>
      <c r="C10" s="605" t="s">
        <v>232</v>
      </c>
      <c r="D10" s="373">
        <v>2204868.0</v>
      </c>
      <c r="E10" s="373" t="s">
        <v>18</v>
      </c>
      <c r="F10" s="373" t="s">
        <v>29</v>
      </c>
      <c r="G10" s="373" t="s">
        <v>2069</v>
      </c>
      <c r="H10" s="373" t="str">
        <f>IFERROR(VLOOKUP(G10,'Cadastro de assessores'!A:B,2,FALSE),"Não Cadastrado")</f>
        <v>18256</v>
      </c>
      <c r="I10" s="373"/>
      <c r="J10" s="373" t="s">
        <v>214</v>
      </c>
      <c r="K10" s="325" t="s">
        <v>214</v>
      </c>
      <c r="L10" s="325" t="s">
        <v>3652</v>
      </c>
      <c r="M10" s="600">
        <v>44252.0</v>
      </c>
      <c r="N10" s="600">
        <v>44252.0</v>
      </c>
      <c r="O10" s="325"/>
      <c r="P10" s="325" t="s">
        <v>3645</v>
      </c>
      <c r="Q10" s="602">
        <v>0.015</v>
      </c>
      <c r="R10" s="611" t="s">
        <v>3670</v>
      </c>
      <c r="S10" s="603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215</v>
      </c>
      <c r="V10" s="325" t="s">
        <v>2374</v>
      </c>
      <c r="W10" s="325" t="s">
        <v>29</v>
      </c>
      <c r="X10" s="604"/>
      <c r="Y10" s="604"/>
      <c r="Z10" s="604"/>
      <c r="AA10" s="604"/>
      <c r="AB10" s="604"/>
      <c r="AC10" s="604"/>
      <c r="AD10" s="604"/>
      <c r="AE10" s="604"/>
      <c r="AF10" s="604"/>
      <c r="AG10" s="604"/>
      <c r="AH10" s="604"/>
      <c r="AI10" s="604"/>
      <c r="AJ10" s="604"/>
      <c r="AK10" s="604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5" t="s">
        <v>3636</v>
      </c>
      <c r="B11" s="188" t="s">
        <v>3671</v>
      </c>
      <c r="C11" s="578" t="s">
        <v>3672</v>
      </c>
      <c r="D11" s="340">
        <v>2697792.0</v>
      </c>
      <c r="E11" s="325" t="s">
        <v>18</v>
      </c>
      <c r="F11" s="325" t="s">
        <v>29</v>
      </c>
      <c r="G11" s="325" t="s">
        <v>3531</v>
      </c>
      <c r="H11" s="325" t="str">
        <f>IFERROR(VLOOKUP(G11,'Cadastro de assessores'!A:B,2,FALSE),"Não Cadastrado")</f>
        <v>18266</v>
      </c>
      <c r="I11" s="325"/>
      <c r="J11" s="606" t="s">
        <v>2372</v>
      </c>
      <c r="K11" s="325" t="s">
        <v>2372</v>
      </c>
      <c r="L11" s="325" t="s">
        <v>3640</v>
      </c>
      <c r="M11" s="608">
        <v>44302.0</v>
      </c>
      <c r="N11" s="608">
        <v>44302.0</v>
      </c>
      <c r="O11" s="608">
        <v>44473.0</v>
      </c>
      <c r="P11" s="325" t="s">
        <v>3657</v>
      </c>
      <c r="Q11" s="602">
        <v>0.025</v>
      </c>
      <c r="R11" s="609" t="s">
        <v>3673</v>
      </c>
      <c r="S11" s="603"/>
      <c r="T11" s="325" t="str">
        <f t="shared" si="2"/>
        <v/>
      </c>
      <c r="U11" s="325" t="s">
        <v>215</v>
      </c>
      <c r="V11" s="325" t="s">
        <v>3674</v>
      </c>
      <c r="W11" s="325" t="s">
        <v>3675</v>
      </c>
      <c r="X11" s="604"/>
      <c r="Y11" s="604"/>
      <c r="Z11" s="604"/>
      <c r="AA11" s="604"/>
      <c r="AB11" s="604"/>
      <c r="AC11" s="604"/>
      <c r="AD11" s="604"/>
      <c r="AE11" s="604"/>
      <c r="AF11" s="604"/>
      <c r="AG11" s="604"/>
      <c r="AH11" s="604"/>
      <c r="AI11" s="604"/>
      <c r="AJ11" s="604"/>
      <c r="AK11" s="604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2375</v>
      </c>
      <c r="BF11" s="326" t="s">
        <v>2375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5" t="s">
        <v>3636</v>
      </c>
      <c r="B12" s="188" t="s">
        <v>3676</v>
      </c>
      <c r="C12" s="605" t="s">
        <v>3677</v>
      </c>
      <c r="D12" s="325">
        <v>4447856.0</v>
      </c>
      <c r="E12" s="325" t="s">
        <v>67</v>
      </c>
      <c r="F12" s="325" t="s">
        <v>29</v>
      </c>
      <c r="G12" s="325" t="s">
        <v>3483</v>
      </c>
      <c r="H12" s="325" t="str">
        <f>IFERROR(VLOOKUP(G12,'Cadastro de assessores'!A:B,2,FALSE),"Não Cadastrado")</f>
        <v>14574</v>
      </c>
      <c r="I12" s="325"/>
      <c r="J12" s="606" t="s">
        <v>2372</v>
      </c>
      <c r="K12" s="325" t="s">
        <v>2372</v>
      </c>
      <c r="L12" s="325" t="s">
        <v>3640</v>
      </c>
      <c r="M12" s="608">
        <v>44085.0</v>
      </c>
      <c r="N12" s="608">
        <v>44085.0</v>
      </c>
      <c r="O12" s="608">
        <v>44396.0</v>
      </c>
      <c r="P12" s="325" t="s">
        <v>3653</v>
      </c>
      <c r="Q12" s="602">
        <v>0.012</v>
      </c>
      <c r="R12" s="609" t="s">
        <v>3678</v>
      </c>
      <c r="S12" s="603"/>
      <c r="T12" s="325" t="str">
        <f t="shared" si="2"/>
        <v/>
      </c>
      <c r="U12" s="325" t="s">
        <v>215</v>
      </c>
      <c r="V12" s="325" t="s">
        <v>2423</v>
      </c>
      <c r="W12" s="325" t="s">
        <v>29</v>
      </c>
      <c r="X12" s="604" t="s">
        <v>3647</v>
      </c>
      <c r="Y12" s="604" t="s">
        <v>3647</v>
      </c>
      <c r="Z12" s="604" t="s">
        <v>3647</v>
      </c>
      <c r="AA12" s="604" t="s">
        <v>3647</v>
      </c>
      <c r="AB12" s="604" t="s">
        <v>3647</v>
      </c>
      <c r="AC12" s="604" t="s">
        <v>3647</v>
      </c>
      <c r="AD12" s="604" t="s">
        <v>3647</v>
      </c>
      <c r="AE12" s="604" t="s">
        <v>3647</v>
      </c>
      <c r="AF12" s="604" t="s">
        <v>3647</v>
      </c>
      <c r="AG12" s="604" t="s">
        <v>3647</v>
      </c>
      <c r="AH12" s="604" t="s">
        <v>3647</v>
      </c>
      <c r="AI12" s="604" t="s">
        <v>3679</v>
      </c>
      <c r="AJ12" s="604" t="s">
        <v>3680</v>
      </c>
      <c r="AK12" s="604" t="s">
        <v>3681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2375</v>
      </c>
      <c r="BF12" s="326" t="s">
        <v>2375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5" t="s">
        <v>3636</v>
      </c>
      <c r="B13" s="188" t="s">
        <v>3682</v>
      </c>
      <c r="C13" s="578" t="s">
        <v>3683</v>
      </c>
      <c r="D13" s="612">
        <v>8227775.0</v>
      </c>
      <c r="E13" s="373" t="s">
        <v>18</v>
      </c>
      <c r="F13" s="373" t="s">
        <v>29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214</v>
      </c>
      <c r="K13" s="325" t="s">
        <v>214</v>
      </c>
      <c r="L13" s="373" t="s">
        <v>3652</v>
      </c>
      <c r="M13" s="613">
        <v>44652.0</v>
      </c>
      <c r="N13" s="613">
        <v>44652.0</v>
      </c>
      <c r="O13" s="340"/>
      <c r="P13" s="340" t="s">
        <v>38</v>
      </c>
      <c r="Q13" s="570">
        <v>0.007</v>
      </c>
      <c r="R13" s="611"/>
      <c r="S13" s="603"/>
      <c r="T13" s="325"/>
      <c r="U13" s="325" t="s">
        <v>215</v>
      </c>
      <c r="V13" s="325" t="s">
        <v>2411</v>
      </c>
      <c r="W13" s="325" t="s">
        <v>29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5" t="s">
        <v>3636</v>
      </c>
      <c r="B14" s="188" t="s">
        <v>3684</v>
      </c>
      <c r="C14" s="578" t="s">
        <v>3685</v>
      </c>
      <c r="D14" s="612">
        <v>2406947.0</v>
      </c>
      <c r="E14" s="599" t="s">
        <v>18</v>
      </c>
      <c r="F14" s="599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3668</v>
      </c>
      <c r="J14" s="373" t="s">
        <v>214</v>
      </c>
      <c r="K14" s="325" t="s">
        <v>214</v>
      </c>
      <c r="L14" s="373" t="s">
        <v>3652</v>
      </c>
      <c r="M14" s="613">
        <v>44453.0</v>
      </c>
      <c r="N14" s="613">
        <v>44609.0</v>
      </c>
      <c r="O14" s="616"/>
      <c r="P14" s="616" t="s">
        <v>3653</v>
      </c>
      <c r="Q14" s="602">
        <v>0.012</v>
      </c>
      <c r="R14" s="611" t="s">
        <v>3686</v>
      </c>
      <c r="S14" s="603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215</v>
      </c>
      <c r="V14" s="325" t="s">
        <v>2461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4"/>
      <c r="AI14" s="604"/>
      <c r="AJ14" s="604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4"/>
      <c r="BB14" s="604">
        <v>481706.07</v>
      </c>
      <c r="BC14" s="604">
        <v>407735.87</v>
      </c>
      <c r="BD14" s="604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5" t="s">
        <v>3636</v>
      </c>
      <c r="B15" s="188" t="s">
        <v>274</v>
      </c>
      <c r="C15" s="578" t="s">
        <v>270</v>
      </c>
      <c r="D15" s="599">
        <v>3952119.0</v>
      </c>
      <c r="E15" s="373" t="s">
        <v>18</v>
      </c>
      <c r="F15" s="373" t="s">
        <v>29</v>
      </c>
      <c r="G15" s="373" t="s">
        <v>2735</v>
      </c>
      <c r="H15" s="373" t="str">
        <f>IFERROR(VLOOKUP(G15,'Cadastro de assessores'!A:B,2,FALSE),"Não Cadastrado")</f>
        <v>13444</v>
      </c>
      <c r="I15" s="373"/>
      <c r="J15" s="373" t="s">
        <v>214</v>
      </c>
      <c r="K15" s="325" t="s">
        <v>214</v>
      </c>
      <c r="L15" s="373" t="s">
        <v>3652</v>
      </c>
      <c r="M15" s="600">
        <v>44335.0</v>
      </c>
      <c r="N15" s="600">
        <v>44335.0</v>
      </c>
      <c r="O15" s="340"/>
      <c r="P15" s="340" t="s">
        <v>3687</v>
      </c>
      <c r="Q15" s="570">
        <v>0.008</v>
      </c>
      <c r="R15" s="611"/>
      <c r="S15" s="603"/>
      <c r="T15" s="325" t="str">
        <f t="shared" si="3"/>
        <v>Não Qualificado</v>
      </c>
      <c r="U15" s="325" t="s">
        <v>215</v>
      </c>
      <c r="V15" s="325" t="s">
        <v>2432</v>
      </c>
      <c r="W15" s="325" t="s">
        <v>29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5" t="s">
        <v>3636</v>
      </c>
      <c r="B16" s="188" t="s">
        <v>3688</v>
      </c>
      <c r="C16" s="143" t="s">
        <v>3689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3668</v>
      </c>
      <c r="J16" s="606" t="s">
        <v>2372</v>
      </c>
      <c r="K16" s="325"/>
      <c r="L16" s="325" t="s">
        <v>3640</v>
      </c>
      <c r="M16" s="607">
        <v>44547.0</v>
      </c>
      <c r="N16" s="607">
        <v>44547.0</v>
      </c>
      <c r="O16" s="569">
        <v>44664.0</v>
      </c>
      <c r="P16" s="340" t="s">
        <v>3657</v>
      </c>
      <c r="Q16" s="602">
        <v>0.025</v>
      </c>
      <c r="R16" s="609" t="s">
        <v>3690</v>
      </c>
      <c r="S16" s="603"/>
      <c r="T16" s="325" t="str">
        <f t="shared" si="3"/>
        <v>Não Qualificado</v>
      </c>
      <c r="U16" s="325" t="s">
        <v>215</v>
      </c>
      <c r="V16" s="325" t="s">
        <v>2428</v>
      </c>
      <c r="W16" s="340" t="s">
        <v>243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4"/>
      <c r="AI16" s="604"/>
      <c r="AJ16" s="604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4"/>
      <c r="BB16" s="604">
        <v>0.0</v>
      </c>
      <c r="BC16" s="604">
        <v>67365.6</v>
      </c>
      <c r="BD16" s="604">
        <v>542216.27</v>
      </c>
      <c r="BE16" s="326" t="s">
        <v>2375</v>
      </c>
      <c r="BF16" s="326" t="s">
        <v>2375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5" t="s">
        <v>3636</v>
      </c>
      <c r="B17" s="188" t="s">
        <v>290</v>
      </c>
      <c r="C17" s="605" t="s">
        <v>287</v>
      </c>
      <c r="D17" s="325">
        <v>4831456.0</v>
      </c>
      <c r="E17" s="373" t="s">
        <v>67</v>
      </c>
      <c r="F17" s="373" t="s">
        <v>29</v>
      </c>
      <c r="G17" s="373" t="s">
        <v>3691</v>
      </c>
      <c r="H17" s="373" t="str">
        <f>IFERROR(VLOOKUP(G17,'Cadastro de assessores'!A:B,2,FALSE),"Não Cadastrado")</f>
        <v>12624</v>
      </c>
      <c r="I17" s="373"/>
      <c r="J17" s="373" t="s">
        <v>214</v>
      </c>
      <c r="K17" s="325" t="s">
        <v>214</v>
      </c>
      <c r="L17" s="325" t="s">
        <v>3652</v>
      </c>
      <c r="M17" s="600">
        <v>44231.0</v>
      </c>
      <c r="N17" s="600">
        <v>44231.0</v>
      </c>
      <c r="O17" s="325"/>
      <c r="P17" s="325" t="s">
        <v>3657</v>
      </c>
      <c r="Q17" s="602">
        <v>0.025</v>
      </c>
      <c r="R17" s="611" t="s">
        <v>3692</v>
      </c>
      <c r="S17" s="603"/>
      <c r="T17" s="325" t="str">
        <f t="shared" si="3"/>
        <v>Não Qualificado</v>
      </c>
      <c r="U17" s="325" t="s">
        <v>215</v>
      </c>
      <c r="V17" s="325" t="s">
        <v>2384</v>
      </c>
      <c r="W17" s="325" t="s">
        <v>29</v>
      </c>
      <c r="X17" s="604"/>
      <c r="Y17" s="604"/>
      <c r="Z17" s="604"/>
      <c r="AA17" s="604"/>
      <c r="AB17" s="604"/>
      <c r="AC17" s="604"/>
      <c r="AD17" s="604"/>
      <c r="AE17" s="604"/>
      <c r="AF17" s="604"/>
      <c r="AG17" s="604"/>
      <c r="AH17" s="604"/>
      <c r="AI17" s="604"/>
      <c r="AJ17" s="604"/>
      <c r="AK17" s="604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5" t="s">
        <v>3636</v>
      </c>
      <c r="B18" s="188" t="s">
        <v>3693</v>
      </c>
      <c r="C18" s="610" t="s">
        <v>3694</v>
      </c>
      <c r="D18" s="617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214</v>
      </c>
      <c r="K18" s="325" t="s">
        <v>214</v>
      </c>
      <c r="L18" s="325" t="s">
        <v>3652</v>
      </c>
      <c r="M18" s="600">
        <v>44722.0</v>
      </c>
      <c r="N18" s="600">
        <v>44729.0</v>
      </c>
      <c r="O18" s="325"/>
      <c r="P18" s="325" t="s">
        <v>3653</v>
      </c>
      <c r="Q18" s="602">
        <v>0.012</v>
      </c>
      <c r="R18" s="609"/>
      <c r="S18" s="603"/>
      <c r="T18" s="325" t="s">
        <v>220</v>
      </c>
      <c r="U18" s="325" t="s">
        <v>215</v>
      </c>
      <c r="V18" s="325" t="s">
        <v>2411</v>
      </c>
      <c r="W18" s="325" t="s">
        <v>29</v>
      </c>
      <c r="X18" s="604"/>
      <c r="Y18" s="604"/>
      <c r="Z18" s="604"/>
      <c r="AA18" s="604"/>
      <c r="AB18" s="604"/>
      <c r="AC18" s="604"/>
      <c r="AD18" s="604"/>
      <c r="AE18" s="604"/>
      <c r="AF18" s="604"/>
      <c r="AG18" s="604"/>
      <c r="AH18" s="604"/>
      <c r="AI18" s="604"/>
      <c r="AJ18" s="604"/>
      <c r="AK18" s="604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2375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5" t="s">
        <v>3636</v>
      </c>
      <c r="B19" s="188" t="s">
        <v>302</v>
      </c>
      <c r="C19" s="610" t="s">
        <v>3695</v>
      </c>
      <c r="D19" s="373">
        <v>2931994.0</v>
      </c>
      <c r="E19" s="373" t="s">
        <v>67</v>
      </c>
      <c r="F19" s="373" t="s">
        <v>29</v>
      </c>
      <c r="G19" s="373" t="s">
        <v>3696</v>
      </c>
      <c r="H19" s="373" t="str">
        <f>IFERROR(VLOOKUP(G19,'Cadastro de assessores'!A:B,2,FALSE),"Não Cadastrado")</f>
        <v>1441</v>
      </c>
      <c r="I19" s="373"/>
      <c r="J19" s="373" t="s">
        <v>214</v>
      </c>
      <c r="K19" s="325" t="s">
        <v>214</v>
      </c>
      <c r="L19" s="325" t="s">
        <v>3652</v>
      </c>
      <c r="M19" s="600">
        <v>44134.0</v>
      </c>
      <c r="N19" s="600">
        <v>44138.0</v>
      </c>
      <c r="O19" s="325"/>
      <c r="P19" s="325" t="s">
        <v>3657</v>
      </c>
      <c r="Q19" s="602">
        <v>0.025</v>
      </c>
      <c r="R19" s="609"/>
      <c r="S19" s="603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215</v>
      </c>
      <c r="V19" s="325" t="s">
        <v>2411</v>
      </c>
      <c r="W19" s="325" t="s">
        <v>29</v>
      </c>
      <c r="X19" s="604" t="s">
        <v>3647</v>
      </c>
      <c r="Y19" s="604" t="s">
        <v>3647</v>
      </c>
      <c r="Z19" s="604" t="s">
        <v>3647</v>
      </c>
      <c r="AA19" s="604" t="s">
        <v>3647</v>
      </c>
      <c r="AB19" s="604" t="s">
        <v>3647</v>
      </c>
      <c r="AC19" s="604" t="s">
        <v>3647</v>
      </c>
      <c r="AD19" s="604" t="s">
        <v>3647</v>
      </c>
      <c r="AE19" s="604" t="s">
        <v>3647</v>
      </c>
      <c r="AF19" s="604" t="s">
        <v>3647</v>
      </c>
      <c r="AG19" s="604" t="s">
        <v>3647</v>
      </c>
      <c r="AH19" s="604" t="s">
        <v>3647</v>
      </c>
      <c r="AI19" s="604" t="s">
        <v>3647</v>
      </c>
      <c r="AJ19" s="604" t="s">
        <v>3697</v>
      </c>
      <c r="AK19" s="604" t="s">
        <v>3698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5" t="s">
        <v>3636</v>
      </c>
      <c r="B20" s="188" t="s">
        <v>3699</v>
      </c>
      <c r="C20" s="610" t="s">
        <v>3700</v>
      </c>
      <c r="D20" s="373">
        <v>4608802.0</v>
      </c>
      <c r="E20" s="373" t="s">
        <v>2358</v>
      </c>
      <c r="F20" s="373" t="s">
        <v>29</v>
      </c>
      <c r="G20" s="373" t="s">
        <v>2358</v>
      </c>
      <c r="H20" s="373" t="str">
        <f>IFERROR(VLOOKUP(G20,'Cadastro de assessores'!A:B,2,FALSE),"Não Cadastrado")</f>
        <v>18986</v>
      </c>
      <c r="I20" s="373" t="s">
        <v>3668</v>
      </c>
      <c r="J20" s="373" t="s">
        <v>214</v>
      </c>
      <c r="K20" s="325" t="s">
        <v>214</v>
      </c>
      <c r="L20" s="325" t="s">
        <v>3652</v>
      </c>
      <c r="M20" s="601">
        <v>44158.0</v>
      </c>
      <c r="N20" s="601">
        <v>44180.0</v>
      </c>
      <c r="O20" s="325"/>
      <c r="P20" s="325" t="s">
        <v>3645</v>
      </c>
      <c r="Q20" s="602">
        <v>0.015</v>
      </c>
      <c r="R20" s="611" t="s">
        <v>3701</v>
      </c>
      <c r="S20" s="603"/>
      <c r="T20" s="325" t="str">
        <f t="shared" si="4"/>
        <v/>
      </c>
      <c r="U20" s="373" t="s">
        <v>215</v>
      </c>
      <c r="V20" s="373" t="s">
        <v>3702</v>
      </c>
      <c r="W20" s="373" t="s">
        <v>29</v>
      </c>
      <c r="X20" s="604" t="s">
        <v>3647</v>
      </c>
      <c r="Y20" s="604" t="s">
        <v>3647</v>
      </c>
      <c r="Z20" s="604" t="s">
        <v>3647</v>
      </c>
      <c r="AA20" s="604" t="s">
        <v>3647</v>
      </c>
      <c r="AB20" s="604" t="s">
        <v>3647</v>
      </c>
      <c r="AC20" s="604" t="s">
        <v>3647</v>
      </c>
      <c r="AD20" s="604" t="s">
        <v>3647</v>
      </c>
      <c r="AE20" s="604" t="s">
        <v>3647</v>
      </c>
      <c r="AF20" s="604" t="s">
        <v>3647</v>
      </c>
      <c r="AG20" s="604" t="s">
        <v>3647</v>
      </c>
      <c r="AH20" s="604" t="s">
        <v>3647</v>
      </c>
      <c r="AI20" s="604" t="s">
        <v>3647</v>
      </c>
      <c r="AJ20" s="604" t="s">
        <v>3647</v>
      </c>
      <c r="AK20" s="604" t="s">
        <v>3647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5" t="s">
        <v>3636</v>
      </c>
      <c r="B21" s="188" t="s">
        <v>3703</v>
      </c>
      <c r="C21" s="610" t="s">
        <v>3704</v>
      </c>
      <c r="D21" s="373">
        <v>4441469.0</v>
      </c>
      <c r="E21" s="373" t="s">
        <v>67</v>
      </c>
      <c r="F21" s="373" t="s">
        <v>29</v>
      </c>
      <c r="G21" s="373" t="s">
        <v>3705</v>
      </c>
      <c r="H21" s="373" t="str">
        <f>IFERROR(VLOOKUP(G21,'Cadastro de assessores'!A:B,2,FALSE),"Não Cadastrado")</f>
        <v>1298</v>
      </c>
      <c r="I21" s="373"/>
      <c r="J21" s="373" t="s">
        <v>214</v>
      </c>
      <c r="K21" s="325" t="s">
        <v>214</v>
      </c>
      <c r="L21" s="325" t="s">
        <v>3652</v>
      </c>
      <c r="M21" s="600">
        <v>44078.0</v>
      </c>
      <c r="N21" s="600">
        <v>44085.0</v>
      </c>
      <c r="O21" s="325"/>
      <c r="P21" s="325" t="s">
        <v>3645</v>
      </c>
      <c r="Q21" s="602">
        <v>0.015</v>
      </c>
      <c r="R21" s="609" t="s">
        <v>3706</v>
      </c>
      <c r="S21" s="603"/>
      <c r="T21" s="325" t="str">
        <f t="shared" si="4"/>
        <v>Não Qualificado</v>
      </c>
      <c r="U21" s="325" t="s">
        <v>215</v>
      </c>
      <c r="V21" s="325" t="s">
        <v>2620</v>
      </c>
      <c r="W21" s="325" t="s">
        <v>29</v>
      </c>
      <c r="X21" s="604" t="s">
        <v>3647</v>
      </c>
      <c r="Y21" s="604" t="s">
        <v>3647</v>
      </c>
      <c r="Z21" s="604" t="s">
        <v>3647</v>
      </c>
      <c r="AA21" s="604" t="s">
        <v>3647</v>
      </c>
      <c r="AB21" s="604" t="s">
        <v>3647</v>
      </c>
      <c r="AC21" s="604" t="s">
        <v>3647</v>
      </c>
      <c r="AD21" s="604" t="s">
        <v>3647</v>
      </c>
      <c r="AE21" s="604" t="s">
        <v>3647</v>
      </c>
      <c r="AF21" s="604" t="s">
        <v>3647</v>
      </c>
      <c r="AG21" s="604" t="s">
        <v>3647</v>
      </c>
      <c r="AH21" s="604" t="s">
        <v>3647</v>
      </c>
      <c r="AI21" s="604" t="s">
        <v>3707</v>
      </c>
      <c r="AJ21" s="604" t="s">
        <v>3708</v>
      </c>
      <c r="AK21" s="604" t="s">
        <v>3709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5" t="s">
        <v>3636</v>
      </c>
      <c r="B22" s="188" t="s">
        <v>3710</v>
      </c>
      <c r="C22" s="143" t="s">
        <v>3711</v>
      </c>
      <c r="D22" s="616">
        <v>6032020.0</v>
      </c>
      <c r="E22" s="373" t="s">
        <v>18</v>
      </c>
      <c r="F22" s="599" t="s">
        <v>29</v>
      </c>
      <c r="G22" s="616" t="s">
        <v>2069</v>
      </c>
      <c r="H22" s="373" t="str">
        <f>IFERROR(VLOOKUP(G22,'Cadastro de assessores'!A:B,2,FALSE),"Não Cadastrado")</f>
        <v>18256</v>
      </c>
      <c r="I22" s="373"/>
      <c r="J22" s="373" t="s">
        <v>214</v>
      </c>
      <c r="K22" s="325" t="s">
        <v>214</v>
      </c>
      <c r="L22" s="325" t="s">
        <v>3652</v>
      </c>
      <c r="M22" s="600">
        <v>44537.0</v>
      </c>
      <c r="N22" s="600">
        <v>44537.0</v>
      </c>
      <c r="O22" s="616"/>
      <c r="P22" s="616" t="s">
        <v>38</v>
      </c>
      <c r="Q22" s="570">
        <v>0.007</v>
      </c>
      <c r="R22" s="496" t="s">
        <v>3712</v>
      </c>
      <c r="S22" s="603"/>
      <c r="T22" s="325" t="str">
        <f t="shared" si="4"/>
        <v>Não Qualificado</v>
      </c>
      <c r="U22" s="325" t="s">
        <v>215</v>
      </c>
      <c r="V22" s="325" t="s">
        <v>2432</v>
      </c>
      <c r="W22" s="325" t="s">
        <v>29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4"/>
      <c r="AI22" s="604"/>
      <c r="AJ22" s="604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5" t="s">
        <v>3636</v>
      </c>
      <c r="B23" s="188" t="s">
        <v>3713</v>
      </c>
      <c r="C23" s="605" t="s">
        <v>3714</v>
      </c>
      <c r="D23" s="325">
        <v>4656935.0</v>
      </c>
      <c r="E23" s="325" t="s">
        <v>67</v>
      </c>
      <c r="F23" s="325" t="s">
        <v>29</v>
      </c>
      <c r="G23" s="325" t="s">
        <v>3715</v>
      </c>
      <c r="H23" s="325" t="str">
        <f>IFERROR(VLOOKUP(G23,'Cadastro de assessores'!A:B,2,FALSE),"Não Cadastrado")</f>
        <v>13598</v>
      </c>
      <c r="I23" s="325"/>
      <c r="J23" s="606" t="s">
        <v>2372</v>
      </c>
      <c r="K23" s="325" t="s">
        <v>2372</v>
      </c>
      <c r="L23" s="325" t="s">
        <v>3668</v>
      </c>
      <c r="M23" s="607">
        <v>44180.0</v>
      </c>
      <c r="N23" s="607">
        <v>44180.0</v>
      </c>
      <c r="O23" s="608">
        <v>44705.0</v>
      </c>
      <c r="P23" s="325" t="s">
        <v>3653</v>
      </c>
      <c r="Q23" s="602">
        <v>0.012</v>
      </c>
      <c r="R23" s="609" t="s">
        <v>3716</v>
      </c>
      <c r="S23" s="603"/>
      <c r="T23" s="325" t="str">
        <f t="shared" si="4"/>
        <v>Não Qualificado</v>
      </c>
      <c r="U23" s="325" t="s">
        <v>215</v>
      </c>
      <c r="V23" s="325" t="s">
        <v>2400</v>
      </c>
      <c r="W23" s="325" t="s">
        <v>29</v>
      </c>
      <c r="X23" s="604" t="s">
        <v>3647</v>
      </c>
      <c r="Y23" s="604" t="s">
        <v>3647</v>
      </c>
      <c r="Z23" s="604" t="s">
        <v>3647</v>
      </c>
      <c r="AA23" s="604" t="s">
        <v>3647</v>
      </c>
      <c r="AB23" s="604" t="s">
        <v>3647</v>
      </c>
      <c r="AC23" s="604" t="s">
        <v>3647</v>
      </c>
      <c r="AD23" s="604" t="s">
        <v>3647</v>
      </c>
      <c r="AE23" s="604" t="s">
        <v>3647</v>
      </c>
      <c r="AF23" s="604" t="s">
        <v>3647</v>
      </c>
      <c r="AG23" s="604" t="s">
        <v>3647</v>
      </c>
      <c r="AH23" s="604" t="s">
        <v>3647</v>
      </c>
      <c r="AI23" s="604" t="s">
        <v>3647</v>
      </c>
      <c r="AJ23" s="604" t="s">
        <v>3647</v>
      </c>
      <c r="AK23" s="604" t="s">
        <v>3647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5" t="s">
        <v>3636</v>
      </c>
      <c r="B24" s="188" t="s">
        <v>3717</v>
      </c>
      <c r="C24" s="578" t="s">
        <v>3718</v>
      </c>
      <c r="D24" s="612">
        <v>7988957.0</v>
      </c>
      <c r="E24" s="373" t="s">
        <v>67</v>
      </c>
      <c r="F24" s="373" t="s">
        <v>29</v>
      </c>
      <c r="G24" s="373" t="s">
        <v>3719</v>
      </c>
      <c r="H24" s="373">
        <f>IFERROR(VLOOKUP(G24,'Cadastro de assessores'!A:B,2,FALSE),"Não Cadastrado")</f>
        <v>12356</v>
      </c>
      <c r="I24" s="373"/>
      <c r="J24" s="373" t="s">
        <v>214</v>
      </c>
      <c r="K24" s="325" t="s">
        <v>214</v>
      </c>
      <c r="L24" s="325" t="s">
        <v>3652</v>
      </c>
      <c r="M24" s="600">
        <v>44636.0</v>
      </c>
      <c r="N24" s="600">
        <v>44655.0</v>
      </c>
      <c r="O24" s="325"/>
      <c r="P24" s="325" t="s">
        <v>3720</v>
      </c>
      <c r="Q24" s="602">
        <v>0.01</v>
      </c>
      <c r="R24" s="609" t="s">
        <v>3721</v>
      </c>
      <c r="S24" s="603"/>
      <c r="T24" s="325" t="str">
        <f t="shared" si="4"/>
        <v>Não Qualificado</v>
      </c>
      <c r="U24" s="325" t="s">
        <v>215</v>
      </c>
      <c r="V24" s="325" t="s">
        <v>2374</v>
      </c>
      <c r="W24" s="325" t="s">
        <v>29</v>
      </c>
      <c r="X24" s="604"/>
      <c r="Y24" s="604"/>
      <c r="Z24" s="604"/>
      <c r="AA24" s="604"/>
      <c r="AB24" s="604"/>
      <c r="AC24" s="604"/>
      <c r="AD24" s="604"/>
      <c r="AE24" s="604"/>
      <c r="AF24" s="604"/>
      <c r="AG24" s="604"/>
      <c r="AH24" s="604"/>
      <c r="AI24" s="604"/>
      <c r="AJ24" s="604"/>
      <c r="AK24" s="604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5" t="s">
        <v>3636</v>
      </c>
      <c r="B25" s="188" t="s">
        <v>3722</v>
      </c>
      <c r="C25" s="610" t="s">
        <v>3723</v>
      </c>
      <c r="D25" s="373">
        <v>97869.0</v>
      </c>
      <c r="E25" s="373" t="s">
        <v>2358</v>
      </c>
      <c r="F25" s="373" t="s">
        <v>29</v>
      </c>
      <c r="G25" s="373" t="s">
        <v>2358</v>
      </c>
      <c r="H25" s="373" t="str">
        <f>IFERROR(VLOOKUP(G25,'Cadastro de assessores'!A:B,2,FALSE),"Não Cadastrado")</f>
        <v>18986</v>
      </c>
      <c r="I25" s="373" t="s">
        <v>3668</v>
      </c>
      <c r="J25" s="373" t="s">
        <v>214</v>
      </c>
      <c r="K25" s="325" t="s">
        <v>214</v>
      </c>
      <c r="L25" s="325" t="s">
        <v>3652</v>
      </c>
      <c r="M25" s="600">
        <v>44218.0</v>
      </c>
      <c r="N25" s="600">
        <v>44218.0</v>
      </c>
      <c r="O25" s="325"/>
      <c r="P25" s="325" t="s">
        <v>3645</v>
      </c>
      <c r="Q25" s="602">
        <v>0.015</v>
      </c>
      <c r="R25" s="609"/>
      <c r="S25" s="603"/>
      <c r="T25" s="325" t="str">
        <f t="shared" si="4"/>
        <v/>
      </c>
      <c r="U25" s="325" t="s">
        <v>215</v>
      </c>
      <c r="V25" s="325" t="s">
        <v>2411</v>
      </c>
      <c r="W25" s="325" t="s">
        <v>29</v>
      </c>
      <c r="X25" s="604"/>
      <c r="Y25" s="604"/>
      <c r="Z25" s="604"/>
      <c r="AA25" s="604"/>
      <c r="AB25" s="604"/>
      <c r="AC25" s="604"/>
      <c r="AD25" s="604"/>
      <c r="AE25" s="604"/>
      <c r="AF25" s="604"/>
      <c r="AG25" s="604"/>
      <c r="AH25" s="604"/>
      <c r="AI25" s="604"/>
      <c r="AJ25" s="604" t="s">
        <v>3647</v>
      </c>
      <c r="AK25" s="604" t="s">
        <v>3647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5" t="s">
        <v>3636</v>
      </c>
      <c r="B26" s="188" t="s">
        <v>3724</v>
      </c>
      <c r="C26" s="578" t="s">
        <v>3725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3668</v>
      </c>
      <c r="J26" s="606" t="s">
        <v>2372</v>
      </c>
      <c r="K26" s="325" t="s">
        <v>2372</v>
      </c>
      <c r="L26" s="325" t="s">
        <v>3640</v>
      </c>
      <c r="M26" s="608">
        <v>44405.0</v>
      </c>
      <c r="N26" s="608">
        <v>44405.0</v>
      </c>
      <c r="O26" s="340"/>
      <c r="P26" s="340" t="s">
        <v>3657</v>
      </c>
      <c r="Q26" s="602">
        <v>0.025</v>
      </c>
      <c r="R26" s="213"/>
      <c r="S26" s="603"/>
      <c r="T26" s="325" t="str">
        <f t="shared" si="4"/>
        <v/>
      </c>
      <c r="U26" s="325" t="s">
        <v>215</v>
      </c>
      <c r="V26" s="325" t="s">
        <v>2405</v>
      </c>
      <c r="W26" s="325" t="s">
        <v>3726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4"/>
      <c r="AJ26" s="604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2375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5" t="s">
        <v>3636</v>
      </c>
      <c r="B27" s="188" t="s">
        <v>3727</v>
      </c>
      <c r="C27" s="605" t="s">
        <v>3728</v>
      </c>
      <c r="D27" s="325">
        <v>4701151.0</v>
      </c>
      <c r="E27" s="325" t="s">
        <v>18</v>
      </c>
      <c r="F27" s="325" t="s">
        <v>29</v>
      </c>
      <c r="G27" s="325" t="s">
        <v>3644</v>
      </c>
      <c r="H27" s="325" t="str">
        <f>IFERROR(VLOOKUP(G27,'Cadastro de assessores'!A:B,2,FALSE),"Não Cadastrado")</f>
        <v>17679</v>
      </c>
      <c r="I27" s="325"/>
      <c r="J27" s="606" t="s">
        <v>2372</v>
      </c>
      <c r="K27" s="325" t="s">
        <v>2372</v>
      </c>
      <c r="L27" s="325" t="s">
        <v>3640</v>
      </c>
      <c r="M27" s="608">
        <v>44245.0</v>
      </c>
      <c r="N27" s="608">
        <v>44245.0</v>
      </c>
      <c r="O27" s="608">
        <v>44442.0</v>
      </c>
      <c r="P27" s="325" t="s">
        <v>3645</v>
      </c>
      <c r="Q27" s="602">
        <v>0.015</v>
      </c>
      <c r="R27" s="609" t="s">
        <v>3729</v>
      </c>
      <c r="S27" s="603"/>
      <c r="T27" s="325" t="str">
        <f t="shared" si="4"/>
        <v>Não Qualificado</v>
      </c>
      <c r="U27" s="325" t="s">
        <v>215</v>
      </c>
      <c r="V27" s="325" t="s">
        <v>2432</v>
      </c>
      <c r="W27" s="325" t="s">
        <v>29</v>
      </c>
      <c r="X27" s="604"/>
      <c r="Y27" s="604"/>
      <c r="Z27" s="604"/>
      <c r="AA27" s="604"/>
      <c r="AB27" s="604"/>
      <c r="AC27" s="604"/>
      <c r="AD27" s="604"/>
      <c r="AE27" s="604"/>
      <c r="AF27" s="604"/>
      <c r="AG27" s="604"/>
      <c r="AH27" s="604"/>
      <c r="AI27" s="604"/>
      <c r="AJ27" s="604"/>
      <c r="AK27" s="604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2375</v>
      </c>
      <c r="BF27" s="326" t="s">
        <v>2375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5" t="s">
        <v>3636</v>
      </c>
      <c r="B28" s="188" t="s">
        <v>3730</v>
      </c>
      <c r="C28" s="605" t="s">
        <v>3731</v>
      </c>
      <c r="D28" s="325">
        <v>4711937.0</v>
      </c>
      <c r="E28" s="325" t="s">
        <v>67</v>
      </c>
      <c r="F28" s="325" t="s">
        <v>29</v>
      </c>
      <c r="G28" s="325" t="s">
        <v>3732</v>
      </c>
      <c r="H28" s="325" t="str">
        <f>IFERROR(VLOOKUP(G28,'Cadastro de assessores'!A:B,2,FALSE),"Não Cadastrado")</f>
        <v>14284</v>
      </c>
      <c r="I28" s="325"/>
      <c r="J28" s="606" t="s">
        <v>2372</v>
      </c>
      <c r="K28" s="325" t="s">
        <v>2372</v>
      </c>
      <c r="L28" s="325" t="s">
        <v>3640</v>
      </c>
      <c r="M28" s="608">
        <v>44202.0</v>
      </c>
      <c r="N28" s="608">
        <v>44202.0</v>
      </c>
      <c r="O28" s="325" t="s">
        <v>3733</v>
      </c>
      <c r="P28" s="325" t="s">
        <v>3641</v>
      </c>
      <c r="Q28" s="602">
        <v>0.02</v>
      </c>
      <c r="R28" s="609" t="s">
        <v>3734</v>
      </c>
      <c r="S28" s="603"/>
      <c r="T28" s="325" t="str">
        <f t="shared" si="4"/>
        <v>Não Qualificado</v>
      </c>
      <c r="U28" s="325" t="s">
        <v>215</v>
      </c>
      <c r="V28" s="325" t="s">
        <v>2400</v>
      </c>
      <c r="W28" s="325" t="s">
        <v>29</v>
      </c>
      <c r="X28" s="604"/>
      <c r="Y28" s="604"/>
      <c r="Z28" s="604"/>
      <c r="AA28" s="604"/>
      <c r="AB28" s="604"/>
      <c r="AC28" s="604"/>
      <c r="AD28" s="604"/>
      <c r="AE28" s="604"/>
      <c r="AF28" s="604"/>
      <c r="AG28" s="604"/>
      <c r="AH28" s="604"/>
      <c r="AI28" s="604"/>
      <c r="AJ28" s="604"/>
      <c r="AK28" s="604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2375</v>
      </c>
      <c r="BF28" s="326" t="s">
        <v>2375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5" t="s">
        <v>3636</v>
      </c>
      <c r="B29" s="188" t="s">
        <v>3735</v>
      </c>
      <c r="C29" s="578" t="s">
        <v>3736</v>
      </c>
      <c r="D29" s="340">
        <v>5251498.0</v>
      </c>
      <c r="E29" s="373" t="s">
        <v>18</v>
      </c>
      <c r="F29" s="599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214</v>
      </c>
      <c r="K29" s="325" t="s">
        <v>214</v>
      </c>
      <c r="L29" s="325" t="s">
        <v>3652</v>
      </c>
      <c r="M29" s="600">
        <v>44671.0</v>
      </c>
      <c r="N29" s="600">
        <v>44308.0</v>
      </c>
      <c r="O29" s="325"/>
      <c r="P29" s="325" t="s">
        <v>3657</v>
      </c>
      <c r="Q29" s="602">
        <v>0.025</v>
      </c>
      <c r="R29" s="213"/>
      <c r="S29" s="603"/>
      <c r="T29" s="325" t="str">
        <f t="shared" si="4"/>
        <v/>
      </c>
      <c r="U29" s="325" t="s">
        <v>215</v>
      </c>
      <c r="V29" s="325" t="s">
        <v>2428</v>
      </c>
      <c r="W29" s="340" t="s">
        <v>243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5" t="s">
        <v>3636</v>
      </c>
      <c r="B30" s="188" t="s">
        <v>386</v>
      </c>
      <c r="C30" s="610" t="s">
        <v>2453</v>
      </c>
      <c r="D30" s="373">
        <v>3403198.0</v>
      </c>
      <c r="E30" s="373" t="s">
        <v>18</v>
      </c>
      <c r="F30" s="373" t="s">
        <v>29</v>
      </c>
      <c r="G30" s="373" t="s">
        <v>438</v>
      </c>
      <c r="H30" s="373" t="str">
        <f>IFERROR(VLOOKUP(G30,'Cadastro de assessores'!A:B,2,FALSE),"Não Cadastrado")</f>
        <v>18993</v>
      </c>
      <c r="I30" s="373"/>
      <c r="J30" s="373" t="s">
        <v>214</v>
      </c>
      <c r="K30" s="325" t="s">
        <v>214</v>
      </c>
      <c r="L30" s="325" t="s">
        <v>3652</v>
      </c>
      <c r="M30" s="600">
        <v>44188.0</v>
      </c>
      <c r="N30" s="600">
        <v>43675.0</v>
      </c>
      <c r="O30" s="325"/>
      <c r="P30" s="325" t="s">
        <v>38</v>
      </c>
      <c r="Q30" s="618">
        <v>1.0E-4</v>
      </c>
      <c r="R30" s="609"/>
      <c r="S30" s="603"/>
      <c r="T30" s="325" t="str">
        <f t="shared" si="4"/>
        <v/>
      </c>
      <c r="U30" s="325" t="s">
        <v>215</v>
      </c>
      <c r="V30" s="325" t="s">
        <v>2400</v>
      </c>
      <c r="W30" s="325" t="s">
        <v>29</v>
      </c>
      <c r="X30" s="604" t="s">
        <v>3647</v>
      </c>
      <c r="Y30" s="604" t="s">
        <v>3647</v>
      </c>
      <c r="Z30" s="604" t="s">
        <v>3647</v>
      </c>
      <c r="AA30" s="604" t="s">
        <v>3647</v>
      </c>
      <c r="AB30" s="604" t="s">
        <v>3647</v>
      </c>
      <c r="AC30" s="604" t="s">
        <v>3647</v>
      </c>
      <c r="AD30" s="604" t="s">
        <v>3647</v>
      </c>
      <c r="AE30" s="604" t="s">
        <v>3647</v>
      </c>
      <c r="AF30" s="604" t="s">
        <v>3647</v>
      </c>
      <c r="AG30" s="604" t="s">
        <v>3647</v>
      </c>
      <c r="AH30" s="604" t="s">
        <v>3647</v>
      </c>
      <c r="AI30" s="604"/>
      <c r="AJ30" s="604"/>
      <c r="AK30" s="604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5" t="s">
        <v>3636</v>
      </c>
      <c r="B31" s="188" t="s">
        <v>3737</v>
      </c>
      <c r="C31" s="578" t="s">
        <v>3738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3668</v>
      </c>
      <c r="J31" s="373" t="s">
        <v>3739</v>
      </c>
      <c r="K31" s="325" t="s">
        <v>239</v>
      </c>
      <c r="L31" s="325" t="s">
        <v>3640</v>
      </c>
      <c r="M31" s="373" t="s">
        <v>3740</v>
      </c>
      <c r="N31" s="600">
        <v>44692.0</v>
      </c>
      <c r="O31" s="340"/>
      <c r="P31" s="340" t="s">
        <v>3645</v>
      </c>
      <c r="Q31" s="602">
        <v>0.015</v>
      </c>
      <c r="R31" s="213" t="s">
        <v>3741</v>
      </c>
      <c r="S31" s="603"/>
      <c r="T31" s="325" t="str">
        <f t="shared" si="4"/>
        <v>Não Qualificado</v>
      </c>
      <c r="U31" s="325" t="s">
        <v>215</v>
      </c>
      <c r="V31" s="325" t="s">
        <v>2461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2375</v>
      </c>
      <c r="BF31" s="326" t="s">
        <v>2375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5" t="s">
        <v>3636</v>
      </c>
      <c r="B32" s="188" t="s">
        <v>390</v>
      </c>
      <c r="C32" s="610" t="s">
        <v>3742</v>
      </c>
      <c r="D32" s="373">
        <v>4425564.0</v>
      </c>
      <c r="E32" s="373" t="s">
        <v>18</v>
      </c>
      <c r="F32" s="373" t="s">
        <v>29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214</v>
      </c>
      <c r="K32" s="325" t="s">
        <v>214</v>
      </c>
      <c r="L32" s="325" t="s">
        <v>3652</v>
      </c>
      <c r="M32" s="600">
        <v>44076.0</v>
      </c>
      <c r="N32" s="600">
        <v>44076.0</v>
      </c>
      <c r="O32" s="325"/>
      <c r="P32" s="325" t="s">
        <v>3653</v>
      </c>
      <c r="Q32" s="602">
        <v>0.012</v>
      </c>
      <c r="R32" s="609" t="s">
        <v>3743</v>
      </c>
      <c r="S32" s="603"/>
      <c r="T32" s="325" t="str">
        <f t="shared" si="4"/>
        <v>Não Qualificado</v>
      </c>
      <c r="U32" s="325" t="s">
        <v>215</v>
      </c>
      <c r="V32" s="325" t="s">
        <v>2374</v>
      </c>
      <c r="W32" s="325" t="s">
        <v>29</v>
      </c>
      <c r="X32" s="604" t="s">
        <v>3647</v>
      </c>
      <c r="Y32" s="604" t="s">
        <v>3647</v>
      </c>
      <c r="Z32" s="604" t="s">
        <v>3647</v>
      </c>
      <c r="AA32" s="604" t="s">
        <v>3647</v>
      </c>
      <c r="AB32" s="604" t="s">
        <v>3647</v>
      </c>
      <c r="AC32" s="604" t="s">
        <v>3647</v>
      </c>
      <c r="AD32" s="604" t="s">
        <v>3647</v>
      </c>
      <c r="AE32" s="604" t="s">
        <v>3647</v>
      </c>
      <c r="AF32" s="604" t="s">
        <v>3647</v>
      </c>
      <c r="AG32" s="604" t="s">
        <v>3647</v>
      </c>
      <c r="AH32" s="604" t="s">
        <v>3647</v>
      </c>
      <c r="AI32" s="604" t="s">
        <v>3744</v>
      </c>
      <c r="AJ32" s="604" t="s">
        <v>3745</v>
      </c>
      <c r="AK32" s="604" t="s">
        <v>3746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5" t="s">
        <v>3636</v>
      </c>
      <c r="B33" s="188" t="s">
        <v>394</v>
      </c>
      <c r="C33" s="578" t="s">
        <v>3747</v>
      </c>
      <c r="D33" s="340">
        <v>5613795.0</v>
      </c>
      <c r="E33" s="373" t="s">
        <v>18</v>
      </c>
      <c r="F33" s="599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3668</v>
      </c>
      <c r="J33" s="373" t="s">
        <v>214</v>
      </c>
      <c r="K33" s="325" t="s">
        <v>214</v>
      </c>
      <c r="L33" s="373" t="s">
        <v>3652</v>
      </c>
      <c r="M33" s="600">
        <v>44351.0</v>
      </c>
      <c r="N33" s="600">
        <v>44351.0</v>
      </c>
      <c r="O33" s="325"/>
      <c r="P33" s="325" t="s">
        <v>3645</v>
      </c>
      <c r="Q33" s="602">
        <v>0.015</v>
      </c>
      <c r="R33" s="213"/>
      <c r="S33" s="603"/>
      <c r="T33" s="325" t="str">
        <f t="shared" si="4"/>
        <v>Não Qualificado</v>
      </c>
      <c r="U33" s="325" t="s">
        <v>215</v>
      </c>
      <c r="V33" s="325" t="s">
        <v>3748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5" t="s">
        <v>3636</v>
      </c>
      <c r="B34" s="188" t="s">
        <v>3749</v>
      </c>
      <c r="C34" s="578" t="s">
        <v>399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3668</v>
      </c>
      <c r="J34" s="373" t="s">
        <v>214</v>
      </c>
      <c r="K34" s="325" t="s">
        <v>214</v>
      </c>
      <c r="L34" s="325" t="s">
        <v>3652</v>
      </c>
      <c r="M34" s="613">
        <v>44820.0</v>
      </c>
      <c r="N34" s="613">
        <v>44820.0</v>
      </c>
      <c r="O34" s="325"/>
      <c r="P34" s="325" t="s">
        <v>3645</v>
      </c>
      <c r="Q34" s="602">
        <v>0.015</v>
      </c>
      <c r="R34" s="609"/>
      <c r="S34" s="603"/>
      <c r="T34" s="325"/>
      <c r="U34" s="325"/>
      <c r="V34" s="325"/>
      <c r="W34" s="325" t="s">
        <v>19</v>
      </c>
      <c r="X34" s="604"/>
      <c r="Y34" s="604"/>
      <c r="Z34" s="604"/>
      <c r="AA34" s="604"/>
      <c r="AB34" s="604"/>
      <c r="AC34" s="604"/>
      <c r="AD34" s="604"/>
      <c r="AE34" s="604"/>
      <c r="AF34" s="604"/>
      <c r="AG34" s="604"/>
      <c r="AH34" s="604"/>
      <c r="AI34" s="604"/>
      <c r="AJ34" s="604"/>
      <c r="AK34" s="604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5" t="s">
        <v>3636</v>
      </c>
      <c r="B35" s="188" t="s">
        <v>409</v>
      </c>
      <c r="C35" s="578" t="s">
        <v>407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3750</v>
      </c>
      <c r="I35" s="373" t="s">
        <v>3668</v>
      </c>
      <c r="J35" s="373" t="s">
        <v>214</v>
      </c>
      <c r="K35" s="325" t="s">
        <v>214</v>
      </c>
      <c r="L35" s="325" t="s">
        <v>3652</v>
      </c>
      <c r="M35" s="613">
        <v>44767.0</v>
      </c>
      <c r="N35" s="613">
        <v>44767.0</v>
      </c>
      <c r="O35" s="325"/>
      <c r="P35" s="325" t="s">
        <v>38</v>
      </c>
      <c r="Q35" s="602">
        <v>0.007</v>
      </c>
      <c r="R35" s="609" t="s">
        <v>3751</v>
      </c>
      <c r="S35" s="603"/>
      <c r="T35" s="325" t="s">
        <v>220</v>
      </c>
      <c r="U35" s="325" t="s">
        <v>215</v>
      </c>
      <c r="V35" s="325" t="s">
        <v>2461</v>
      </c>
      <c r="W35" s="325" t="s">
        <v>19</v>
      </c>
      <c r="X35" s="604"/>
      <c r="Y35" s="604"/>
      <c r="Z35" s="604"/>
      <c r="AA35" s="604"/>
      <c r="AB35" s="604"/>
      <c r="AC35" s="604"/>
      <c r="AD35" s="604"/>
      <c r="AE35" s="604"/>
      <c r="AF35" s="604"/>
      <c r="AG35" s="604"/>
      <c r="AH35" s="604"/>
      <c r="AI35" s="604"/>
      <c r="AJ35" s="604"/>
      <c r="AK35" s="604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2375</v>
      </c>
      <c r="BF35" s="326" t="s">
        <v>2375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5" t="s">
        <v>3636</v>
      </c>
      <c r="B36" s="188" t="s">
        <v>3752</v>
      </c>
      <c r="C36" s="578" t="s">
        <v>3753</v>
      </c>
      <c r="D36" s="340">
        <v>6582452.0</v>
      </c>
      <c r="E36" s="373" t="s">
        <v>18</v>
      </c>
      <c r="F36" s="599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3668</v>
      </c>
      <c r="J36" s="606" t="s">
        <v>2372</v>
      </c>
      <c r="K36" s="325" t="s">
        <v>214</v>
      </c>
      <c r="L36" s="373" t="s">
        <v>3640</v>
      </c>
      <c r="M36" s="569">
        <v>44454.0</v>
      </c>
      <c r="N36" s="569">
        <v>44460.0</v>
      </c>
      <c r="O36" s="619">
        <v>44838.0</v>
      </c>
      <c r="P36" s="616" t="s">
        <v>3754</v>
      </c>
      <c r="Q36" s="602">
        <v>0.008</v>
      </c>
      <c r="R36" s="213" t="s">
        <v>3755</v>
      </c>
      <c r="S36" s="603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215</v>
      </c>
      <c r="V36" s="325" t="s">
        <v>2428</v>
      </c>
      <c r="W36" s="340" t="s">
        <v>243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4"/>
      <c r="AI36" s="604"/>
      <c r="AJ36" s="604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3756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5" t="s">
        <v>3636</v>
      </c>
      <c r="B37" s="188" t="s">
        <v>3757</v>
      </c>
      <c r="C37" s="578" t="s">
        <v>3758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3668</v>
      </c>
      <c r="J37" s="373" t="s">
        <v>214</v>
      </c>
      <c r="K37" s="325" t="s">
        <v>214</v>
      </c>
      <c r="L37" s="325" t="s">
        <v>3652</v>
      </c>
      <c r="M37" s="600">
        <v>44078.0</v>
      </c>
      <c r="N37" s="600">
        <v>44078.0</v>
      </c>
      <c r="O37" s="325"/>
      <c r="P37" s="325" t="s">
        <v>3657</v>
      </c>
      <c r="Q37" s="602">
        <v>0.025</v>
      </c>
      <c r="R37" s="611" t="s">
        <v>3759</v>
      </c>
      <c r="S37" s="603"/>
      <c r="T37" s="325" t="str">
        <f t="shared" si="5"/>
        <v>Não Qualificado</v>
      </c>
      <c r="U37" s="373" t="s">
        <v>296</v>
      </c>
      <c r="V37" s="373" t="s">
        <v>2432</v>
      </c>
      <c r="W37" s="373" t="s">
        <v>29</v>
      </c>
      <c r="X37" s="604" t="s">
        <v>3647</v>
      </c>
      <c r="Y37" s="604" t="s">
        <v>3647</v>
      </c>
      <c r="Z37" s="604" t="s">
        <v>3647</v>
      </c>
      <c r="AA37" s="604" t="s">
        <v>3647</v>
      </c>
      <c r="AB37" s="604" t="s">
        <v>3647</v>
      </c>
      <c r="AC37" s="604" t="s">
        <v>3647</v>
      </c>
      <c r="AD37" s="604" t="s">
        <v>3647</v>
      </c>
      <c r="AE37" s="604" t="s">
        <v>3647</v>
      </c>
      <c r="AF37" s="604" t="s">
        <v>3647</v>
      </c>
      <c r="AG37" s="604" t="s">
        <v>3647</v>
      </c>
      <c r="AH37" s="604" t="s">
        <v>3647</v>
      </c>
      <c r="AI37" s="604" t="s">
        <v>3760</v>
      </c>
      <c r="AJ37" s="604" t="s">
        <v>3761</v>
      </c>
      <c r="AK37" s="604" t="s">
        <v>3762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5" t="s">
        <v>3636</v>
      </c>
      <c r="B38" s="188" t="s">
        <v>3763</v>
      </c>
      <c r="C38" s="605" t="s">
        <v>3764</v>
      </c>
      <c r="D38" s="620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214</v>
      </c>
      <c r="K38" s="325" t="s">
        <v>214</v>
      </c>
      <c r="L38" s="325" t="s">
        <v>3652</v>
      </c>
      <c r="M38" s="613">
        <v>44798.0</v>
      </c>
      <c r="N38" s="613">
        <v>44812.0</v>
      </c>
      <c r="O38" s="340"/>
      <c r="P38" s="340" t="s">
        <v>38</v>
      </c>
      <c r="Q38" s="602">
        <v>0.01</v>
      </c>
      <c r="R38" s="609" t="s">
        <v>3765</v>
      </c>
      <c r="S38" s="603"/>
      <c r="T38" s="325"/>
      <c r="U38" s="373"/>
      <c r="V38" s="373"/>
      <c r="W38" s="373" t="s">
        <v>19</v>
      </c>
      <c r="X38" s="604"/>
      <c r="Y38" s="604"/>
      <c r="Z38" s="604"/>
      <c r="AA38" s="604"/>
      <c r="AB38" s="604"/>
      <c r="AC38" s="604"/>
      <c r="AD38" s="604"/>
      <c r="AE38" s="604"/>
      <c r="AF38" s="604"/>
      <c r="AG38" s="604"/>
      <c r="AH38" s="604"/>
      <c r="AI38" s="604"/>
      <c r="AJ38" s="604"/>
      <c r="AK38" s="604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5" t="s">
        <v>3636</v>
      </c>
      <c r="B39" s="188" t="s">
        <v>421</v>
      </c>
      <c r="C39" s="605" t="s">
        <v>418</v>
      </c>
      <c r="D39" s="325">
        <v>8039639.0</v>
      </c>
      <c r="E39" s="373" t="s">
        <v>18</v>
      </c>
      <c r="F39" s="373" t="s">
        <v>29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214</v>
      </c>
      <c r="K39" s="325" t="s">
        <v>214</v>
      </c>
      <c r="L39" s="325" t="s">
        <v>3652</v>
      </c>
      <c r="M39" s="613">
        <v>44631.0</v>
      </c>
      <c r="N39" s="613">
        <v>44636.0</v>
      </c>
      <c r="O39" s="340"/>
      <c r="P39" s="340" t="s">
        <v>38</v>
      </c>
      <c r="Q39" s="602">
        <v>0.007</v>
      </c>
      <c r="R39" s="609"/>
      <c r="S39" s="603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215</v>
      </c>
      <c r="V39" s="373" t="s">
        <v>2465</v>
      </c>
      <c r="W39" s="373" t="s">
        <v>29</v>
      </c>
      <c r="X39" s="604"/>
      <c r="Y39" s="604"/>
      <c r="Z39" s="604"/>
      <c r="AA39" s="604"/>
      <c r="AB39" s="604"/>
      <c r="AC39" s="604"/>
      <c r="AD39" s="604"/>
      <c r="AE39" s="604"/>
      <c r="AF39" s="604"/>
      <c r="AG39" s="604"/>
      <c r="AH39" s="604"/>
      <c r="AI39" s="604"/>
      <c r="AJ39" s="604"/>
      <c r="AK39" s="604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5" t="s">
        <v>3636</v>
      </c>
      <c r="B40" s="188" t="s">
        <v>3766</v>
      </c>
      <c r="C40" s="605" t="s">
        <v>3767</v>
      </c>
      <c r="D40" s="325">
        <v>4785856.0</v>
      </c>
      <c r="E40" s="373" t="s">
        <v>18</v>
      </c>
      <c r="F40" s="373" t="s">
        <v>29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214</v>
      </c>
      <c r="K40" s="325" t="s">
        <v>214</v>
      </c>
      <c r="L40" s="325" t="s">
        <v>3652</v>
      </c>
      <c r="M40" s="600">
        <v>44582.0</v>
      </c>
      <c r="N40" s="600">
        <v>44217.0</v>
      </c>
      <c r="O40" s="325"/>
      <c r="P40" s="325" t="s">
        <v>3645</v>
      </c>
      <c r="Q40" s="602">
        <v>0.015</v>
      </c>
      <c r="R40" s="609" t="s">
        <v>3743</v>
      </c>
      <c r="S40" s="603"/>
      <c r="T40" s="325" t="str">
        <f t="shared" si="6"/>
        <v>Não Qualificado</v>
      </c>
      <c r="U40" s="373" t="s">
        <v>215</v>
      </c>
      <c r="V40" s="373" t="s">
        <v>2432</v>
      </c>
      <c r="W40" s="373" t="s">
        <v>29</v>
      </c>
      <c r="X40" s="604"/>
      <c r="Y40" s="604"/>
      <c r="Z40" s="604"/>
      <c r="AA40" s="604"/>
      <c r="AB40" s="604"/>
      <c r="AC40" s="604"/>
      <c r="AD40" s="604"/>
      <c r="AE40" s="604"/>
      <c r="AF40" s="604"/>
      <c r="AG40" s="604"/>
      <c r="AH40" s="604"/>
      <c r="AI40" s="604"/>
      <c r="AJ40" s="604" t="s">
        <v>3647</v>
      </c>
      <c r="AK40" s="604"/>
      <c r="AL40" s="326" t="s">
        <v>2409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5" t="s">
        <v>3636</v>
      </c>
      <c r="B41" s="188" t="s">
        <v>3768</v>
      </c>
      <c r="C41" s="578" t="s">
        <v>3769</v>
      </c>
      <c r="D41" s="340">
        <v>6456469.0</v>
      </c>
      <c r="E41" s="373" t="s">
        <v>18</v>
      </c>
      <c r="F41" s="599" t="s">
        <v>29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6" t="s">
        <v>2372</v>
      </c>
      <c r="K41" s="325" t="s">
        <v>214</v>
      </c>
      <c r="L41" s="325" t="s">
        <v>3652</v>
      </c>
      <c r="M41" s="600">
        <v>44463.0</v>
      </c>
      <c r="N41" s="600">
        <v>44466.0</v>
      </c>
      <c r="O41" s="569">
        <v>45154.0</v>
      </c>
      <c r="P41" s="340" t="s">
        <v>3641</v>
      </c>
      <c r="Q41" s="602">
        <v>0.02</v>
      </c>
      <c r="R41" s="213" t="s">
        <v>3770</v>
      </c>
      <c r="S41" s="603"/>
      <c r="T41" s="325" t="str">
        <f t="shared" si="6"/>
        <v>Não Qualificado</v>
      </c>
      <c r="U41" s="325" t="s">
        <v>215</v>
      </c>
      <c r="V41" s="325" t="s">
        <v>2389</v>
      </c>
      <c r="W41" s="325" t="s">
        <v>29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5" t="s">
        <v>3636</v>
      </c>
      <c r="B42" s="188" t="s">
        <v>3771</v>
      </c>
      <c r="C42" s="578" t="s">
        <v>3772</v>
      </c>
      <c r="D42" s="340">
        <v>5650271.0</v>
      </c>
      <c r="E42" s="325" t="s">
        <v>67</v>
      </c>
      <c r="F42" s="523" t="s">
        <v>29</v>
      </c>
      <c r="G42" s="523" t="s">
        <v>3483</v>
      </c>
      <c r="H42" s="523" t="str">
        <f>IFERROR(VLOOKUP(G42,'Cadastro de assessores'!A:B,2,FALSE),"Não Cadastrado")</f>
        <v>14574</v>
      </c>
      <c r="I42" s="523"/>
      <c r="J42" s="606" t="s">
        <v>2372</v>
      </c>
      <c r="K42" s="325" t="s">
        <v>2372</v>
      </c>
      <c r="L42" s="325" t="s">
        <v>3640</v>
      </c>
      <c r="M42" s="608">
        <v>44362.0</v>
      </c>
      <c r="N42" s="608">
        <v>44362.0</v>
      </c>
      <c r="O42" s="608">
        <v>44680.0</v>
      </c>
      <c r="P42" s="325" t="s">
        <v>3653</v>
      </c>
      <c r="Q42" s="602">
        <v>0.012</v>
      </c>
      <c r="R42" s="213" t="s">
        <v>3773</v>
      </c>
      <c r="S42" s="603"/>
      <c r="T42" s="325" t="str">
        <f t="shared" si="6"/>
        <v/>
      </c>
      <c r="U42" s="325" t="s">
        <v>215</v>
      </c>
      <c r="V42" s="325" t="s">
        <v>2484</v>
      </c>
      <c r="W42" s="340" t="s">
        <v>29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2375</v>
      </c>
      <c r="BF42" s="326" t="s">
        <v>2375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5" t="s">
        <v>3636</v>
      </c>
      <c r="B43" s="188" t="s">
        <v>3774</v>
      </c>
      <c r="C43" s="578" t="s">
        <v>3775</v>
      </c>
      <c r="D43" s="340">
        <v>5167097.0</v>
      </c>
      <c r="E43" s="373" t="s">
        <v>18</v>
      </c>
      <c r="F43" s="599" t="s">
        <v>19</v>
      </c>
      <c r="G43" s="373" t="s">
        <v>52</v>
      </c>
      <c r="H43" s="599" t="str">
        <f>IFERROR(VLOOKUP(G43,'Cadastro de assessores'!A:B,2,FALSE),"Não Cadastrado")</f>
        <v>18009</v>
      </c>
      <c r="I43" s="599"/>
      <c r="J43" s="373" t="s">
        <v>3639</v>
      </c>
      <c r="K43" s="325" t="s">
        <v>214</v>
      </c>
      <c r="L43" s="325" t="s">
        <v>3640</v>
      </c>
      <c r="M43" s="600">
        <v>44295.0</v>
      </c>
      <c r="N43" s="600">
        <v>44298.0</v>
      </c>
      <c r="O43" s="325"/>
      <c r="P43" s="325" t="s">
        <v>3653</v>
      </c>
      <c r="Q43" s="602">
        <v>0.012</v>
      </c>
      <c r="R43" s="213" t="s">
        <v>3776</v>
      </c>
      <c r="S43" s="603"/>
      <c r="T43" s="325" t="str">
        <f t="shared" si="6"/>
        <v/>
      </c>
      <c r="U43" s="325" t="s">
        <v>215</v>
      </c>
      <c r="V43" s="325" t="s">
        <v>2405</v>
      </c>
      <c r="W43" s="325" t="s">
        <v>3726</v>
      </c>
      <c r="X43" s="604"/>
      <c r="Y43" s="604"/>
      <c r="Z43" s="604"/>
      <c r="AA43" s="604"/>
      <c r="AB43" s="604"/>
      <c r="AC43" s="604"/>
      <c r="AD43" s="604"/>
      <c r="AE43" s="604"/>
      <c r="AF43" s="604"/>
      <c r="AG43" s="604"/>
      <c r="AH43" s="604"/>
      <c r="AI43" s="604"/>
      <c r="AJ43" s="604"/>
      <c r="AK43" s="604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2375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5" t="s">
        <v>3636</v>
      </c>
      <c r="B44" s="188" t="s">
        <v>3777</v>
      </c>
      <c r="C44" s="605" t="s">
        <v>3778</v>
      </c>
      <c r="D44" s="325">
        <v>2352697.0</v>
      </c>
      <c r="E44" s="325" t="s">
        <v>2358</v>
      </c>
      <c r="F44" s="325" t="s">
        <v>29</v>
      </c>
      <c r="G44" s="325" t="s">
        <v>2358</v>
      </c>
      <c r="H44" s="325" t="str">
        <f>IFERROR(VLOOKUP(G44,'Cadastro de assessores'!A:B,2,FALSE),"Não Cadastrado")</f>
        <v>18986</v>
      </c>
      <c r="I44" s="325"/>
      <c r="J44" s="606" t="s">
        <v>2372</v>
      </c>
      <c r="K44" s="325" t="s">
        <v>2372</v>
      </c>
      <c r="L44" s="325" t="s">
        <v>3640</v>
      </c>
      <c r="M44" s="608">
        <v>43838.0</v>
      </c>
      <c r="N44" s="608">
        <v>43838.0</v>
      </c>
      <c r="O44" s="608">
        <v>44042.0</v>
      </c>
      <c r="P44" s="325" t="s">
        <v>3779</v>
      </c>
      <c r="Q44" s="602">
        <v>0.025</v>
      </c>
      <c r="R44" s="609" t="s">
        <v>3780</v>
      </c>
      <c r="S44" s="603"/>
      <c r="T44" s="325" t="str">
        <f t="shared" si="6"/>
        <v>Não Qualificado</v>
      </c>
      <c r="U44" s="325" t="s">
        <v>215</v>
      </c>
      <c r="V44" s="325" t="s">
        <v>2389</v>
      </c>
      <c r="W44" s="325" t="s">
        <v>29</v>
      </c>
      <c r="X44" s="604" t="s">
        <v>3647</v>
      </c>
      <c r="Y44" s="604" t="s">
        <v>3647</v>
      </c>
      <c r="Z44" s="604" t="s">
        <v>3647</v>
      </c>
      <c r="AA44" s="604" t="s">
        <v>3781</v>
      </c>
      <c r="AB44" s="604" t="s">
        <v>3782</v>
      </c>
      <c r="AC44" s="604" t="s">
        <v>3783</v>
      </c>
      <c r="AD44" s="604" t="s">
        <v>3784</v>
      </c>
      <c r="AE44" s="604" t="s">
        <v>3785</v>
      </c>
      <c r="AF44" s="604" t="s">
        <v>3647</v>
      </c>
      <c r="AG44" s="604" t="s">
        <v>3647</v>
      </c>
      <c r="AH44" s="604" t="s">
        <v>3647</v>
      </c>
      <c r="AI44" s="604"/>
      <c r="AJ44" s="604"/>
      <c r="AK44" s="604"/>
      <c r="AL44" s="326"/>
      <c r="AM44" s="326"/>
      <c r="AN44" s="326" t="s">
        <v>2409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2375</v>
      </c>
      <c r="BF44" s="326" t="s">
        <v>2375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5" t="s">
        <v>3636</v>
      </c>
      <c r="B45" s="188" t="s">
        <v>3786</v>
      </c>
      <c r="C45" s="605" t="s">
        <v>3787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3669</v>
      </c>
      <c r="K45" s="325" t="s">
        <v>239</v>
      </c>
      <c r="L45" s="325"/>
      <c r="M45" s="373" t="s">
        <v>2409</v>
      </c>
      <c r="N45" s="600"/>
      <c r="O45" s="325"/>
      <c r="P45" s="325" t="s">
        <v>3657</v>
      </c>
      <c r="Q45" s="602">
        <v>0.025</v>
      </c>
      <c r="R45" s="609"/>
      <c r="S45" s="603"/>
      <c r="T45" s="325"/>
      <c r="U45" s="325"/>
      <c r="V45" s="325"/>
      <c r="W45" s="325" t="s">
        <v>19</v>
      </c>
      <c r="X45" s="604"/>
      <c r="Y45" s="604"/>
      <c r="Z45" s="604"/>
      <c r="AA45" s="604"/>
      <c r="AB45" s="604"/>
      <c r="AC45" s="604"/>
      <c r="AD45" s="604"/>
      <c r="AE45" s="604"/>
      <c r="AF45" s="604"/>
      <c r="AG45" s="604"/>
      <c r="AH45" s="604"/>
      <c r="AI45" s="604"/>
      <c r="AJ45" s="604"/>
      <c r="AK45" s="604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5" t="s">
        <v>3636</v>
      </c>
      <c r="B46" s="188" t="s">
        <v>3788</v>
      </c>
      <c r="C46" s="621" t="s">
        <v>3789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214</v>
      </c>
      <c r="K46" s="373"/>
      <c r="L46" s="325"/>
      <c r="M46" s="600"/>
      <c r="N46" s="600">
        <v>44936.0</v>
      </c>
      <c r="O46" s="325"/>
      <c r="P46" s="325" t="s">
        <v>38</v>
      </c>
      <c r="Q46" s="602">
        <v>0.012</v>
      </c>
      <c r="R46" s="609"/>
      <c r="S46" s="603"/>
      <c r="T46" s="325"/>
      <c r="U46" s="325"/>
      <c r="V46" s="325"/>
      <c r="W46" s="325" t="s">
        <v>19</v>
      </c>
      <c r="X46" s="604"/>
      <c r="Y46" s="604"/>
      <c r="Z46" s="604"/>
      <c r="AA46" s="604"/>
      <c r="AB46" s="604"/>
      <c r="AC46" s="604"/>
      <c r="AD46" s="604"/>
      <c r="AE46" s="604"/>
      <c r="AF46" s="604"/>
      <c r="AG46" s="604"/>
      <c r="AH46" s="604"/>
      <c r="AI46" s="604"/>
      <c r="AJ46" s="604"/>
      <c r="AK46" s="604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5" t="s">
        <v>3636</v>
      </c>
      <c r="B47" s="188" t="s">
        <v>3790</v>
      </c>
      <c r="C47" s="605" t="s">
        <v>3791</v>
      </c>
      <c r="D47" s="325">
        <v>3022313.0</v>
      </c>
      <c r="E47" s="373" t="s">
        <v>18</v>
      </c>
      <c r="F47" s="373" t="s">
        <v>29</v>
      </c>
      <c r="G47" s="373" t="s">
        <v>3792</v>
      </c>
      <c r="H47" s="373" t="str">
        <f>IFERROR(VLOOKUP(G47,'Cadastro de assessores'!A:B,2,FALSE),"Não Cadastrado")</f>
        <v>16855</v>
      </c>
      <c r="I47" s="373"/>
      <c r="J47" s="373" t="s">
        <v>214</v>
      </c>
      <c r="K47" s="373" t="s">
        <v>214</v>
      </c>
      <c r="L47" s="325" t="s">
        <v>3652</v>
      </c>
      <c r="M47" s="600">
        <v>43964.0</v>
      </c>
      <c r="N47" s="600">
        <v>44061.0</v>
      </c>
      <c r="O47" s="325"/>
      <c r="P47" s="325" t="s">
        <v>3645</v>
      </c>
      <c r="Q47" s="602">
        <v>0.015</v>
      </c>
      <c r="R47" s="609"/>
      <c r="S47" s="603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215</v>
      </c>
      <c r="V47" s="325" t="s">
        <v>2465</v>
      </c>
      <c r="W47" s="325" t="s">
        <v>29</v>
      </c>
      <c r="X47" s="604" t="s">
        <v>3647</v>
      </c>
      <c r="Y47" s="604" t="s">
        <v>3647</v>
      </c>
      <c r="Z47" s="604" t="s">
        <v>3647</v>
      </c>
      <c r="AA47" s="604" t="s">
        <v>3647</v>
      </c>
      <c r="AB47" s="604" t="s">
        <v>3647</v>
      </c>
      <c r="AC47" s="604" t="s">
        <v>3647</v>
      </c>
      <c r="AD47" s="604" t="s">
        <v>3647</v>
      </c>
      <c r="AE47" s="604" t="s">
        <v>3647</v>
      </c>
      <c r="AF47" s="604" t="s">
        <v>3647</v>
      </c>
      <c r="AG47" s="604" t="s">
        <v>3647</v>
      </c>
      <c r="AH47" s="604" t="s">
        <v>3793</v>
      </c>
      <c r="AI47" s="604" t="s">
        <v>3794</v>
      </c>
      <c r="AJ47" s="604" t="s">
        <v>3795</v>
      </c>
      <c r="AK47" s="604" t="s">
        <v>3796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5" t="s">
        <v>3636</v>
      </c>
      <c r="B48" s="188" t="s">
        <v>3797</v>
      </c>
      <c r="C48" s="605" t="s">
        <v>3798</v>
      </c>
      <c r="D48" s="325">
        <v>4744962.0</v>
      </c>
      <c r="E48" s="373" t="s">
        <v>2358</v>
      </c>
      <c r="F48" s="373" t="s">
        <v>29</v>
      </c>
      <c r="G48" s="373" t="s">
        <v>2359</v>
      </c>
      <c r="H48" s="373" t="str">
        <f>IFERROR(VLOOKUP(G48,'Cadastro de assessores'!A:B,2,FALSE),"Não Cadastrado")</f>
        <v>17573</v>
      </c>
      <c r="I48" s="373"/>
      <c r="J48" s="622" t="s">
        <v>2408</v>
      </c>
      <c r="K48" s="325" t="s">
        <v>239</v>
      </c>
      <c r="L48" s="325" t="s">
        <v>3652</v>
      </c>
      <c r="M48" s="373" t="s">
        <v>2409</v>
      </c>
      <c r="N48" s="614"/>
      <c r="O48" s="325"/>
      <c r="P48" s="325" t="s">
        <v>3653</v>
      </c>
      <c r="Q48" s="602">
        <v>0.012</v>
      </c>
      <c r="R48" s="609"/>
      <c r="S48" s="603"/>
      <c r="T48" s="325" t="str">
        <f t="shared" si="7"/>
        <v>Não Qualificado</v>
      </c>
      <c r="U48" s="325" t="s">
        <v>215</v>
      </c>
      <c r="V48" s="325" t="s">
        <v>2428</v>
      </c>
      <c r="W48" s="325" t="s">
        <v>243</v>
      </c>
      <c r="X48" s="604"/>
      <c r="Y48" s="604"/>
      <c r="Z48" s="604"/>
      <c r="AA48" s="604"/>
      <c r="AB48" s="604"/>
      <c r="AC48" s="604"/>
      <c r="AD48" s="604"/>
      <c r="AE48" s="604"/>
      <c r="AF48" s="604"/>
      <c r="AG48" s="604"/>
      <c r="AH48" s="604"/>
      <c r="AI48" s="604"/>
      <c r="AJ48" s="604"/>
      <c r="AK48" s="604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2375</v>
      </c>
      <c r="BF48" s="326" t="s">
        <v>2375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5" t="s">
        <v>3636</v>
      </c>
      <c r="B49" s="188" t="s">
        <v>3799</v>
      </c>
      <c r="C49" s="578" t="s">
        <v>3800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6" t="s">
        <v>2372</v>
      </c>
      <c r="K49" s="373" t="s">
        <v>214</v>
      </c>
      <c r="L49" s="325" t="s">
        <v>3652</v>
      </c>
      <c r="M49" s="600">
        <v>44090.0</v>
      </c>
      <c r="N49" s="600">
        <v>44090.0</v>
      </c>
      <c r="O49" s="608">
        <v>44942.0</v>
      </c>
      <c r="P49" s="325" t="s">
        <v>3657</v>
      </c>
      <c r="Q49" s="602">
        <v>0.025</v>
      </c>
      <c r="R49" s="609"/>
      <c r="S49" s="603"/>
      <c r="T49" s="325" t="str">
        <f t="shared" si="7"/>
        <v>Não Qualificado</v>
      </c>
      <c r="U49" s="325" t="s">
        <v>215</v>
      </c>
      <c r="V49" s="325" t="s">
        <v>2374</v>
      </c>
      <c r="W49" s="325" t="s">
        <v>29</v>
      </c>
      <c r="X49" s="604" t="s">
        <v>3647</v>
      </c>
      <c r="Y49" s="604" t="s">
        <v>3647</v>
      </c>
      <c r="Z49" s="604" t="s">
        <v>3647</v>
      </c>
      <c r="AA49" s="604" t="s">
        <v>3647</v>
      </c>
      <c r="AB49" s="604" t="s">
        <v>3647</v>
      </c>
      <c r="AC49" s="604" t="s">
        <v>3647</v>
      </c>
      <c r="AD49" s="604" t="s">
        <v>3647</v>
      </c>
      <c r="AE49" s="604" t="s">
        <v>3647</v>
      </c>
      <c r="AF49" s="604" t="s">
        <v>3647</v>
      </c>
      <c r="AG49" s="604" t="s">
        <v>3647</v>
      </c>
      <c r="AH49" s="604" t="s">
        <v>3647</v>
      </c>
      <c r="AI49" s="604" t="s">
        <v>3801</v>
      </c>
      <c r="AJ49" s="604" t="s">
        <v>3802</v>
      </c>
      <c r="AK49" s="604" t="s">
        <v>3803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5" t="s">
        <v>3636</v>
      </c>
      <c r="B50" s="188" t="s">
        <v>3804</v>
      </c>
      <c r="C50" s="578" t="s">
        <v>3805</v>
      </c>
      <c r="D50" s="340">
        <v>3533638.0</v>
      </c>
      <c r="E50" s="325" t="s">
        <v>18</v>
      </c>
      <c r="F50" s="325" t="s">
        <v>29</v>
      </c>
      <c r="G50" s="325" t="s">
        <v>3531</v>
      </c>
      <c r="H50" s="325" t="str">
        <f>IFERROR(VLOOKUP(G50,'Cadastro de assessores'!A:B,2,FALSE),"Não Cadastrado")</f>
        <v>18266</v>
      </c>
      <c r="I50" s="325"/>
      <c r="J50" s="606" t="s">
        <v>2372</v>
      </c>
      <c r="K50" s="325" t="s">
        <v>2372</v>
      </c>
      <c r="L50" s="325" t="s">
        <v>3640</v>
      </c>
      <c r="M50" s="608">
        <v>44354.0</v>
      </c>
      <c r="N50" s="608">
        <v>44354.0</v>
      </c>
      <c r="O50" s="607">
        <v>44559.0</v>
      </c>
      <c r="P50" s="325" t="s">
        <v>3657</v>
      </c>
      <c r="Q50" s="602">
        <v>0.025</v>
      </c>
      <c r="R50" s="609" t="s">
        <v>3806</v>
      </c>
      <c r="S50" s="603"/>
      <c r="T50" s="325" t="str">
        <f t="shared" si="7"/>
        <v>Não Qualificado</v>
      </c>
      <c r="U50" s="325" t="s">
        <v>215</v>
      </c>
      <c r="V50" s="325" t="s">
        <v>2649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2375</v>
      </c>
      <c r="BF50" s="326" t="s">
        <v>2375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5" t="s">
        <v>3636</v>
      </c>
      <c r="B51" s="188" t="s">
        <v>3807</v>
      </c>
      <c r="C51" s="605" t="s">
        <v>3808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6" t="s">
        <v>2372</v>
      </c>
      <c r="K51" s="325" t="s">
        <v>2372</v>
      </c>
      <c r="L51" s="325" t="s">
        <v>3652</v>
      </c>
      <c r="M51" s="608">
        <v>44239.0</v>
      </c>
      <c r="N51" s="608">
        <v>44239.0</v>
      </c>
      <c r="O51" s="608">
        <v>44700.0</v>
      </c>
      <c r="P51" s="325" t="s">
        <v>3641</v>
      </c>
      <c r="Q51" s="602">
        <v>0.02</v>
      </c>
      <c r="R51" s="609" t="s">
        <v>3809</v>
      </c>
      <c r="S51" s="603"/>
      <c r="T51" s="325" t="str">
        <f t="shared" si="7"/>
        <v>Não Qualificado</v>
      </c>
      <c r="U51" s="325" t="s">
        <v>215</v>
      </c>
      <c r="V51" s="325" t="s">
        <v>2428</v>
      </c>
      <c r="W51" s="325" t="s">
        <v>243</v>
      </c>
      <c r="X51" s="604"/>
      <c r="Y51" s="604"/>
      <c r="Z51" s="604"/>
      <c r="AA51" s="604"/>
      <c r="AB51" s="604"/>
      <c r="AC51" s="604"/>
      <c r="AD51" s="604"/>
      <c r="AE51" s="604"/>
      <c r="AF51" s="604"/>
      <c r="AG51" s="604"/>
      <c r="AH51" s="604"/>
      <c r="AI51" s="604"/>
      <c r="AJ51" s="604"/>
      <c r="AK51" s="604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2375</v>
      </c>
      <c r="BF51" s="326" t="s">
        <v>2375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5" t="s">
        <v>3636</v>
      </c>
      <c r="B52" s="188" t="s">
        <v>3810</v>
      </c>
      <c r="C52" s="605" t="s">
        <v>3811</v>
      </c>
      <c r="D52" s="325">
        <v>4409995.0</v>
      </c>
      <c r="E52" s="325" t="s">
        <v>67</v>
      </c>
      <c r="F52" s="325" t="s">
        <v>29</v>
      </c>
      <c r="G52" s="325" t="s">
        <v>3812</v>
      </c>
      <c r="H52" s="325" t="str">
        <f>IFERROR(VLOOKUP(G52,'Cadastro de assessores'!A:B,2,FALSE),"Não Cadastrado")</f>
        <v>16459</v>
      </c>
      <c r="I52" s="325"/>
      <c r="J52" s="606" t="s">
        <v>2372</v>
      </c>
      <c r="K52" s="325" t="s">
        <v>2372</v>
      </c>
      <c r="L52" s="325" t="s">
        <v>3640</v>
      </c>
      <c r="M52" s="607">
        <v>44120.0</v>
      </c>
      <c r="N52" s="607">
        <v>44120.0</v>
      </c>
      <c r="O52" s="608">
        <v>44413.0</v>
      </c>
      <c r="P52" s="325" t="s">
        <v>3645</v>
      </c>
      <c r="Q52" s="602">
        <v>0.015</v>
      </c>
      <c r="R52" s="609" t="s">
        <v>3813</v>
      </c>
      <c r="S52" s="603"/>
      <c r="T52" s="325" t="str">
        <f t="shared" si="7"/>
        <v/>
      </c>
      <c r="U52" s="325" t="s">
        <v>215</v>
      </c>
      <c r="V52" s="325" t="s">
        <v>2400</v>
      </c>
      <c r="W52" s="325" t="s">
        <v>29</v>
      </c>
      <c r="X52" s="604" t="s">
        <v>3647</v>
      </c>
      <c r="Y52" s="604" t="s">
        <v>3647</v>
      </c>
      <c r="Z52" s="604" t="s">
        <v>3647</v>
      </c>
      <c r="AA52" s="604" t="s">
        <v>3647</v>
      </c>
      <c r="AB52" s="604" t="s">
        <v>3647</v>
      </c>
      <c r="AC52" s="604" t="s">
        <v>3647</v>
      </c>
      <c r="AD52" s="604" t="s">
        <v>3647</v>
      </c>
      <c r="AE52" s="604" t="s">
        <v>3647</v>
      </c>
      <c r="AF52" s="604" t="s">
        <v>3647</v>
      </c>
      <c r="AG52" s="604" t="s">
        <v>3647</v>
      </c>
      <c r="AH52" s="604" t="s">
        <v>3647</v>
      </c>
      <c r="AI52" s="604" t="s">
        <v>3647</v>
      </c>
      <c r="AJ52" s="604" t="s">
        <v>3814</v>
      </c>
      <c r="AK52" s="604" t="s">
        <v>3815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2375</v>
      </c>
      <c r="BF52" s="326" t="s">
        <v>2375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5" t="s">
        <v>3636</v>
      </c>
      <c r="B53" s="188" t="s">
        <v>3816</v>
      </c>
      <c r="C53" s="605" t="s">
        <v>488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214</v>
      </c>
      <c r="K53" s="373" t="s">
        <v>214</v>
      </c>
      <c r="L53" s="325" t="s">
        <v>3652</v>
      </c>
      <c r="M53" s="600">
        <v>44795.0</v>
      </c>
      <c r="N53" s="600">
        <v>44795.0</v>
      </c>
      <c r="O53" s="325"/>
      <c r="P53" s="325" t="s">
        <v>3653</v>
      </c>
      <c r="Q53" s="618">
        <v>0.012</v>
      </c>
      <c r="R53" s="609"/>
      <c r="S53" s="603"/>
      <c r="T53" s="325"/>
      <c r="U53" s="325" t="s">
        <v>296</v>
      </c>
      <c r="V53" s="325"/>
      <c r="W53" s="325" t="s">
        <v>19</v>
      </c>
      <c r="X53" s="604"/>
      <c r="Y53" s="604"/>
      <c r="Z53" s="604"/>
      <c r="AA53" s="604"/>
      <c r="AB53" s="604"/>
      <c r="AC53" s="604"/>
      <c r="AD53" s="604"/>
      <c r="AE53" s="604"/>
      <c r="AF53" s="604"/>
      <c r="AG53" s="604"/>
      <c r="AH53" s="604"/>
      <c r="AI53" s="604"/>
      <c r="AJ53" s="604"/>
      <c r="AK53" s="604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5" t="s">
        <v>3636</v>
      </c>
      <c r="B54" s="188" t="s">
        <v>493</v>
      </c>
      <c r="C54" s="605" t="s">
        <v>491</v>
      </c>
      <c r="D54" s="325">
        <v>1000249.0</v>
      </c>
      <c r="E54" s="373" t="s">
        <v>67</v>
      </c>
      <c r="F54" s="373" t="s">
        <v>29</v>
      </c>
      <c r="G54" s="373" t="s">
        <v>3817</v>
      </c>
      <c r="H54" s="373" t="str">
        <f>IFERROR(VLOOKUP(G54,'Cadastro de assessores'!A:B,2,FALSE),"Não Cadastrado")</f>
        <v>17896</v>
      </c>
      <c r="I54" s="373"/>
      <c r="J54" s="373" t="s">
        <v>214</v>
      </c>
      <c r="K54" s="373" t="s">
        <v>214</v>
      </c>
      <c r="L54" s="325" t="s">
        <v>3652</v>
      </c>
      <c r="M54" s="600">
        <v>44110.0</v>
      </c>
      <c r="N54" s="600">
        <v>44112.0</v>
      </c>
      <c r="O54" s="325"/>
      <c r="P54" s="325" t="s">
        <v>3818</v>
      </c>
      <c r="Q54" s="618">
        <v>0.02</v>
      </c>
      <c r="R54" s="609"/>
      <c r="S54" s="603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296</v>
      </c>
      <c r="V54" s="325" t="s">
        <v>3819</v>
      </c>
      <c r="W54" s="325" t="s">
        <v>29</v>
      </c>
      <c r="X54" s="604" t="s">
        <v>3647</v>
      </c>
      <c r="Y54" s="604" t="s">
        <v>3647</v>
      </c>
      <c r="Z54" s="604" t="s">
        <v>3647</v>
      </c>
      <c r="AA54" s="604" t="s">
        <v>3647</v>
      </c>
      <c r="AB54" s="604" t="s">
        <v>3647</v>
      </c>
      <c r="AC54" s="604" t="s">
        <v>3647</v>
      </c>
      <c r="AD54" s="604" t="s">
        <v>3647</v>
      </c>
      <c r="AE54" s="604" t="s">
        <v>3647</v>
      </c>
      <c r="AF54" s="604" t="s">
        <v>3647</v>
      </c>
      <c r="AG54" s="604" t="s">
        <v>3647</v>
      </c>
      <c r="AH54" s="604" t="s">
        <v>3647</v>
      </c>
      <c r="AI54" s="604" t="s">
        <v>3647</v>
      </c>
      <c r="AJ54" s="604" t="s">
        <v>3820</v>
      </c>
      <c r="AK54" s="604" t="s">
        <v>3821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5" t="s">
        <v>3636</v>
      </c>
      <c r="B55" s="188" t="s">
        <v>503</v>
      </c>
      <c r="C55" s="605" t="s">
        <v>3822</v>
      </c>
      <c r="D55" s="325">
        <v>552896.0</v>
      </c>
      <c r="E55" s="373" t="s">
        <v>18</v>
      </c>
      <c r="F55" s="373" t="s">
        <v>19</v>
      </c>
      <c r="G55" s="373" t="s">
        <v>3823</v>
      </c>
      <c r="H55" s="373">
        <f>IFERROR(VLOOKUP(G55,'Cadastro de assessores'!A:B,2,FALSE),"Não Cadastrado")</f>
        <v>12351</v>
      </c>
      <c r="I55" s="373"/>
      <c r="J55" s="373" t="s">
        <v>214</v>
      </c>
      <c r="K55" s="373" t="s">
        <v>214</v>
      </c>
      <c r="L55" s="325" t="s">
        <v>3652</v>
      </c>
      <c r="M55" s="600">
        <v>44694.0</v>
      </c>
      <c r="N55" s="600">
        <v>44694.0</v>
      </c>
      <c r="O55" s="325"/>
      <c r="P55" s="325" t="s">
        <v>3645</v>
      </c>
      <c r="Q55" s="602">
        <v>0.015</v>
      </c>
      <c r="R55" s="609"/>
      <c r="S55" s="603"/>
      <c r="T55" s="325" t="str">
        <f t="shared" si="8"/>
        <v>Não Qualificado</v>
      </c>
      <c r="U55" s="325" t="s">
        <v>215</v>
      </c>
      <c r="V55" s="325" t="s">
        <v>2461</v>
      </c>
      <c r="W55" s="325" t="s">
        <v>19</v>
      </c>
      <c r="X55" s="604"/>
      <c r="Y55" s="604"/>
      <c r="Z55" s="604"/>
      <c r="AA55" s="604"/>
      <c r="AB55" s="604"/>
      <c r="AC55" s="604"/>
      <c r="AD55" s="604"/>
      <c r="AE55" s="604"/>
      <c r="AF55" s="604"/>
      <c r="AG55" s="604"/>
      <c r="AH55" s="604"/>
      <c r="AI55" s="604"/>
      <c r="AJ55" s="604"/>
      <c r="AK55" s="604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5" t="s">
        <v>3636</v>
      </c>
      <c r="B56" s="188" t="s">
        <v>3824</v>
      </c>
      <c r="C56" s="605" t="s">
        <v>3825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6" t="s">
        <v>2372</v>
      </c>
      <c r="K56" s="325" t="s">
        <v>2372</v>
      </c>
      <c r="L56" s="325" t="s">
        <v>3640</v>
      </c>
      <c r="M56" s="608">
        <v>44252.0</v>
      </c>
      <c r="N56" s="608">
        <v>44252.0</v>
      </c>
      <c r="O56" s="608">
        <v>44657.0</v>
      </c>
      <c r="P56" s="325" t="s">
        <v>3641</v>
      </c>
      <c r="Q56" s="602">
        <v>0.02</v>
      </c>
      <c r="R56" s="609" t="s">
        <v>3826</v>
      </c>
      <c r="S56" s="603"/>
      <c r="T56" s="325" t="str">
        <f t="shared" si="8"/>
        <v>Não Qualificado</v>
      </c>
      <c r="U56" s="325" t="s">
        <v>215</v>
      </c>
      <c r="V56" s="325" t="s">
        <v>2428</v>
      </c>
      <c r="W56" s="325" t="s">
        <v>243</v>
      </c>
      <c r="X56" s="604"/>
      <c r="Y56" s="604"/>
      <c r="Z56" s="604"/>
      <c r="AA56" s="604"/>
      <c r="AB56" s="604"/>
      <c r="AC56" s="604"/>
      <c r="AD56" s="604"/>
      <c r="AE56" s="604"/>
      <c r="AF56" s="604"/>
      <c r="AG56" s="604"/>
      <c r="AH56" s="604"/>
      <c r="AI56" s="604"/>
      <c r="AJ56" s="604"/>
      <c r="AK56" s="604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2375</v>
      </c>
      <c r="BF56" s="326" t="s">
        <v>2375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5" t="s">
        <v>3636</v>
      </c>
      <c r="B57" s="188" t="s">
        <v>2528</v>
      </c>
      <c r="C57" s="605" t="s">
        <v>2525</v>
      </c>
      <c r="D57" s="325">
        <v>4648767.0</v>
      </c>
      <c r="E57" s="373" t="s">
        <v>18</v>
      </c>
      <c r="F57" s="373" t="s">
        <v>29</v>
      </c>
      <c r="G57" s="373" t="s">
        <v>438</v>
      </c>
      <c r="H57" s="373" t="str">
        <f>IFERROR(VLOOKUP(G57,'Cadastro de assessores'!A:B,2,FALSE),"Não Cadastrado")</f>
        <v>18993</v>
      </c>
      <c r="I57" s="373"/>
      <c r="J57" s="373" t="s">
        <v>214</v>
      </c>
      <c r="K57" s="373" t="s">
        <v>214</v>
      </c>
      <c r="L57" s="325" t="s">
        <v>3652</v>
      </c>
      <c r="M57" s="600">
        <v>44312.0</v>
      </c>
      <c r="N57" s="600">
        <v>44312.0</v>
      </c>
      <c r="O57" s="325"/>
      <c r="P57" s="325" t="s">
        <v>3641</v>
      </c>
      <c r="Q57" s="602">
        <v>0.01</v>
      </c>
      <c r="R57" s="609"/>
      <c r="S57" s="603"/>
      <c r="T57" s="325" t="str">
        <f t="shared" si="8"/>
        <v>Não Qualificado</v>
      </c>
      <c r="U57" s="325" t="s">
        <v>215</v>
      </c>
      <c r="V57" s="325" t="s">
        <v>2465</v>
      </c>
      <c r="W57" s="325" t="s">
        <v>29</v>
      </c>
      <c r="X57" s="604"/>
      <c r="Y57" s="604"/>
      <c r="Z57" s="604"/>
      <c r="AA57" s="604"/>
      <c r="AB57" s="604"/>
      <c r="AC57" s="604"/>
      <c r="AD57" s="604"/>
      <c r="AE57" s="604"/>
      <c r="AF57" s="604"/>
      <c r="AG57" s="604"/>
      <c r="AH57" s="604"/>
      <c r="AI57" s="604"/>
      <c r="AJ57" s="604"/>
      <c r="AK57" s="604"/>
      <c r="AL57" s="326"/>
      <c r="AM57" s="326"/>
      <c r="AN57" s="326" t="s">
        <v>2409</v>
      </c>
      <c r="AO57" s="326" t="s">
        <v>2409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5" t="s">
        <v>3636</v>
      </c>
      <c r="B58" s="188" t="s">
        <v>3827</v>
      </c>
      <c r="C58" s="578" t="s">
        <v>3828</v>
      </c>
      <c r="D58" s="599">
        <v>6889397.0</v>
      </c>
      <c r="E58" s="373" t="s">
        <v>18</v>
      </c>
      <c r="F58" s="599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3739</v>
      </c>
      <c r="K58" s="373" t="s">
        <v>214</v>
      </c>
      <c r="L58" s="325" t="s">
        <v>3652</v>
      </c>
      <c r="M58" s="601">
        <v>44519.0</v>
      </c>
      <c r="N58" s="601">
        <v>44522.0</v>
      </c>
      <c r="O58" s="340"/>
      <c r="P58" s="340" t="s">
        <v>3653</v>
      </c>
      <c r="Q58" s="602">
        <v>0.012</v>
      </c>
      <c r="R58" s="623" t="s">
        <v>2366</v>
      </c>
      <c r="S58" s="603"/>
      <c r="T58" s="325" t="str">
        <f t="shared" si="8"/>
        <v>Não Qualificado</v>
      </c>
      <c r="U58" s="325" t="s">
        <v>215</v>
      </c>
      <c r="V58" s="325" t="s">
        <v>2484</v>
      </c>
      <c r="W58" s="340" t="s">
        <v>29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4"/>
      <c r="AI58" s="604"/>
      <c r="AJ58" s="604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5" t="s">
        <v>3636</v>
      </c>
      <c r="B59" s="188" t="s">
        <v>3829</v>
      </c>
      <c r="C59" s="605" t="s">
        <v>3830</v>
      </c>
      <c r="D59" s="325">
        <v>3774100.0</v>
      </c>
      <c r="E59" s="373" t="s">
        <v>2358</v>
      </c>
      <c r="F59" s="373" t="s">
        <v>29</v>
      </c>
      <c r="G59" s="373" t="s">
        <v>2358</v>
      </c>
      <c r="H59" s="373" t="str">
        <f>IFERROR(VLOOKUP(G59,'Cadastro de assessores'!A:B,2,FALSE),"Não Cadastrado")</f>
        <v>18986</v>
      </c>
      <c r="I59" s="373"/>
      <c r="J59" s="373" t="s">
        <v>3739</v>
      </c>
      <c r="K59" s="325" t="s">
        <v>239</v>
      </c>
      <c r="L59" s="325" t="s">
        <v>3668</v>
      </c>
      <c r="M59" s="600">
        <v>43818.0</v>
      </c>
      <c r="N59" s="600">
        <v>43847.0</v>
      </c>
      <c r="O59" s="325"/>
      <c r="P59" s="325" t="s">
        <v>3645</v>
      </c>
      <c r="Q59" s="602">
        <v>0.015</v>
      </c>
      <c r="R59" s="609"/>
      <c r="S59" s="603"/>
      <c r="T59" s="325" t="str">
        <f t="shared" si="8"/>
        <v/>
      </c>
      <c r="U59" s="325" t="s">
        <v>215</v>
      </c>
      <c r="V59" s="325" t="s">
        <v>3307</v>
      </c>
      <c r="W59" s="325" t="s">
        <v>29</v>
      </c>
      <c r="X59" s="604" t="s">
        <v>3647</v>
      </c>
      <c r="Y59" s="604" t="s">
        <v>3647</v>
      </c>
      <c r="Z59" s="604" t="s">
        <v>3647</v>
      </c>
      <c r="AA59" s="604" t="s">
        <v>3831</v>
      </c>
      <c r="AB59" s="604" t="s">
        <v>3832</v>
      </c>
      <c r="AC59" s="604" t="s">
        <v>3833</v>
      </c>
      <c r="AD59" s="604" t="s">
        <v>3834</v>
      </c>
      <c r="AE59" s="604" t="s">
        <v>3835</v>
      </c>
      <c r="AF59" s="604" t="s">
        <v>3836</v>
      </c>
      <c r="AG59" s="604" t="s">
        <v>3837</v>
      </c>
      <c r="AH59" s="604" t="s">
        <v>3838</v>
      </c>
      <c r="AI59" s="604" t="s">
        <v>3839</v>
      </c>
      <c r="AJ59" s="604" t="s">
        <v>3840</v>
      </c>
      <c r="AK59" s="604" t="s">
        <v>3841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2375</v>
      </c>
      <c r="BF59" s="326" t="s">
        <v>2375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5" t="s">
        <v>3636</v>
      </c>
      <c r="B60" s="188" t="s">
        <v>3842</v>
      </c>
      <c r="C60" s="578" t="s">
        <v>3843</v>
      </c>
      <c r="D60" s="340">
        <v>2588890.0</v>
      </c>
      <c r="E60" s="325" t="s">
        <v>2358</v>
      </c>
      <c r="F60" s="523" t="s">
        <v>29</v>
      </c>
      <c r="G60" s="523" t="s">
        <v>2358</v>
      </c>
      <c r="H60" s="523" t="str">
        <f>IFERROR(VLOOKUP(G60,'Cadastro de assessores'!A:B,2,FALSE),"Não Cadastrado")</f>
        <v>18986</v>
      </c>
      <c r="I60" s="523"/>
      <c r="J60" s="606" t="s">
        <v>2372</v>
      </c>
      <c r="K60" s="325" t="s">
        <v>2372</v>
      </c>
      <c r="L60" s="325" t="s">
        <v>3640</v>
      </c>
      <c r="M60" s="608">
        <v>44390.0</v>
      </c>
      <c r="N60" s="608">
        <v>44390.0</v>
      </c>
      <c r="O60" s="607">
        <v>44524.0</v>
      </c>
      <c r="P60" s="325" t="s">
        <v>3645</v>
      </c>
      <c r="Q60" s="602">
        <v>0.015</v>
      </c>
      <c r="R60" s="609" t="s">
        <v>3844</v>
      </c>
      <c r="S60" s="603"/>
      <c r="T60" s="325" t="str">
        <f t="shared" si="8"/>
        <v>Não Qualificado</v>
      </c>
      <c r="U60" s="325" t="s">
        <v>215</v>
      </c>
      <c r="V60" s="340" t="s">
        <v>3845</v>
      </c>
      <c r="W60" s="340" t="s">
        <v>3846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4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2375</v>
      </c>
      <c r="BF60" s="326" t="s">
        <v>2375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5" t="s">
        <v>3636</v>
      </c>
      <c r="B61" s="188" t="s">
        <v>3847</v>
      </c>
      <c r="C61" s="578" t="s">
        <v>3848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6" t="s">
        <v>2372</v>
      </c>
      <c r="K61" s="325" t="s">
        <v>2372</v>
      </c>
      <c r="L61" s="325" t="s">
        <v>3640</v>
      </c>
      <c r="M61" s="608">
        <v>44204.0</v>
      </c>
      <c r="N61" s="608">
        <v>44204.0</v>
      </c>
      <c r="O61" s="608">
        <v>44657.0</v>
      </c>
      <c r="P61" s="325" t="s">
        <v>3849</v>
      </c>
      <c r="Q61" s="602">
        <v>0.02</v>
      </c>
      <c r="R61" s="609" t="s">
        <v>3826</v>
      </c>
      <c r="S61" s="603"/>
      <c r="T61" s="325" t="str">
        <f t="shared" si="8"/>
        <v>Não Qualificado</v>
      </c>
      <c r="U61" s="325" t="s">
        <v>215</v>
      </c>
      <c r="V61" s="325" t="s">
        <v>2428</v>
      </c>
      <c r="W61" s="325" t="s">
        <v>243</v>
      </c>
      <c r="X61" s="604"/>
      <c r="Y61" s="604"/>
      <c r="Z61" s="604"/>
      <c r="AA61" s="604"/>
      <c r="AB61" s="604"/>
      <c r="AC61" s="604"/>
      <c r="AD61" s="604"/>
      <c r="AE61" s="604"/>
      <c r="AF61" s="604"/>
      <c r="AG61" s="604"/>
      <c r="AH61" s="604"/>
      <c r="AI61" s="604"/>
      <c r="AJ61" s="604"/>
      <c r="AK61" s="604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2375</v>
      </c>
      <c r="BF61" s="326" t="s">
        <v>2375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5" t="s">
        <v>3636</v>
      </c>
      <c r="B62" s="188" t="s">
        <v>3847</v>
      </c>
      <c r="C62" s="578" t="s">
        <v>3848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6" t="s">
        <v>2372</v>
      </c>
      <c r="K62" s="325" t="s">
        <v>2372</v>
      </c>
      <c r="L62" s="325" t="s">
        <v>3640</v>
      </c>
      <c r="M62" s="608">
        <v>44426.0</v>
      </c>
      <c r="N62" s="608">
        <v>44426.0</v>
      </c>
      <c r="O62" s="608">
        <v>44657.0</v>
      </c>
      <c r="P62" s="325" t="s">
        <v>3850</v>
      </c>
      <c r="Q62" s="602">
        <v>0.008</v>
      </c>
      <c r="R62" s="609" t="s">
        <v>3826</v>
      </c>
      <c r="S62" s="603"/>
      <c r="T62" s="325" t="str">
        <f t="shared" si="8"/>
        <v>Não Qualificado</v>
      </c>
      <c r="U62" s="325" t="s">
        <v>215</v>
      </c>
      <c r="V62" s="325" t="s">
        <v>2428</v>
      </c>
      <c r="W62" s="325" t="s">
        <v>243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4"/>
      <c r="AJ62" s="604"/>
      <c r="AK62" s="326"/>
      <c r="AL62" s="326"/>
      <c r="AM62" s="326"/>
      <c r="AN62" s="326"/>
      <c r="AO62" s="326"/>
      <c r="AP62" s="326"/>
      <c r="AQ62" s="326"/>
      <c r="AR62" s="326"/>
      <c r="AS62" s="326"/>
      <c r="AT62" s="624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2375</v>
      </c>
      <c r="BF62" s="326" t="s">
        <v>2375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5" t="s">
        <v>3636</v>
      </c>
      <c r="B63" s="188" t="s">
        <v>532</v>
      </c>
      <c r="C63" s="143" t="s">
        <v>529</v>
      </c>
      <c r="D63" s="340">
        <v>43315.0</v>
      </c>
      <c r="E63" s="599" t="s">
        <v>18</v>
      </c>
      <c r="F63" s="599" t="s">
        <v>62</v>
      </c>
      <c r="G63" s="599" t="s">
        <v>74</v>
      </c>
      <c r="H63" s="616" t="str">
        <f>IFERROR(VLOOKUP(G63,'Cadastro de assessores'!A:B,2,FALSE),"Não Cadastrado")</f>
        <v>28411</v>
      </c>
      <c r="I63" s="616"/>
      <c r="J63" s="373" t="s">
        <v>214</v>
      </c>
      <c r="K63" s="373" t="s">
        <v>214</v>
      </c>
      <c r="L63" s="325" t="s">
        <v>3652</v>
      </c>
      <c r="M63" s="600">
        <v>44564.0</v>
      </c>
      <c r="N63" s="600">
        <v>44586.0</v>
      </c>
      <c r="O63" s="340"/>
      <c r="P63" s="340" t="s">
        <v>38</v>
      </c>
      <c r="Q63" s="602">
        <v>0.012</v>
      </c>
      <c r="R63" s="609" t="s">
        <v>3851</v>
      </c>
      <c r="S63" s="603"/>
      <c r="T63" s="325" t="str">
        <f t="shared" si="8"/>
        <v/>
      </c>
      <c r="U63" s="325" t="s">
        <v>215</v>
      </c>
      <c r="V63" s="325" t="s">
        <v>2418</v>
      </c>
      <c r="W63" s="325" t="s">
        <v>269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4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4"/>
      <c r="BB63" s="604">
        <v>97879.36</v>
      </c>
      <c r="BC63" s="604">
        <v>95156.47</v>
      </c>
      <c r="BD63" s="604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5" t="s">
        <v>3636</v>
      </c>
      <c r="B64" s="188" t="s">
        <v>3852</v>
      </c>
      <c r="C64" s="578" t="s">
        <v>3853</v>
      </c>
      <c r="D64" s="340">
        <v>3500160.0</v>
      </c>
      <c r="E64" s="373" t="s">
        <v>67</v>
      </c>
      <c r="F64" s="373" t="s">
        <v>29</v>
      </c>
      <c r="G64" s="340" t="s">
        <v>3691</v>
      </c>
      <c r="H64" s="616" t="str">
        <f>IFERROR(VLOOKUP(G64,'Cadastro de assessores'!A:B,2,FALSE),"Não Cadastrado")</f>
        <v>12624</v>
      </c>
      <c r="I64" s="616"/>
      <c r="J64" s="606" t="s">
        <v>2372</v>
      </c>
      <c r="K64" s="373" t="s">
        <v>214</v>
      </c>
      <c r="L64" s="325" t="s">
        <v>3652</v>
      </c>
      <c r="M64" s="613">
        <v>44679.0</v>
      </c>
      <c r="N64" s="613">
        <v>44680.0</v>
      </c>
      <c r="O64" s="340"/>
      <c r="P64" s="340" t="s">
        <v>3854</v>
      </c>
      <c r="Q64" s="602">
        <v>0.01</v>
      </c>
      <c r="R64" s="609"/>
      <c r="S64" s="603"/>
      <c r="T64" s="325" t="str">
        <f t="shared" si="8"/>
        <v>Não Qualificado</v>
      </c>
      <c r="U64" s="325" t="s">
        <v>215</v>
      </c>
      <c r="V64" s="325"/>
      <c r="W64" s="325" t="s">
        <v>29</v>
      </c>
      <c r="X64" s="604"/>
      <c r="Y64" s="604"/>
      <c r="Z64" s="604"/>
      <c r="AA64" s="604"/>
      <c r="AB64" s="604"/>
      <c r="AC64" s="604"/>
      <c r="AD64" s="604"/>
      <c r="AE64" s="604"/>
      <c r="AF64" s="604"/>
      <c r="AG64" s="604"/>
      <c r="AH64" s="604"/>
      <c r="AI64" s="604"/>
      <c r="AJ64" s="604"/>
      <c r="AK64" s="604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5" t="s">
        <v>3636</v>
      </c>
      <c r="B65" s="188" t="s">
        <v>3855</v>
      </c>
      <c r="C65" s="578" t="s">
        <v>3856</v>
      </c>
      <c r="D65" s="340">
        <v>4452023.0</v>
      </c>
      <c r="E65" s="373" t="s">
        <v>18</v>
      </c>
      <c r="F65" s="599" t="s">
        <v>29</v>
      </c>
      <c r="G65" s="599" t="s">
        <v>2735</v>
      </c>
      <c r="H65" s="599" t="str">
        <f>IFERROR(VLOOKUP(G65,'Cadastro de assessores'!A:B,2,FALSE),"Não Cadastrado")</f>
        <v>13444</v>
      </c>
      <c r="I65" s="599"/>
      <c r="J65" s="373" t="s">
        <v>214</v>
      </c>
      <c r="K65" s="373" t="s">
        <v>214</v>
      </c>
      <c r="L65" s="325" t="s">
        <v>3652</v>
      </c>
      <c r="M65" s="600">
        <v>44372.0</v>
      </c>
      <c r="N65" s="600">
        <v>44372.0</v>
      </c>
      <c r="O65" s="340"/>
      <c r="P65" s="340" t="s">
        <v>3857</v>
      </c>
      <c r="Q65" s="602">
        <v>0.02</v>
      </c>
      <c r="R65" s="609"/>
      <c r="S65" s="603"/>
      <c r="T65" s="325" t="str">
        <f t="shared" si="8"/>
        <v/>
      </c>
      <c r="U65" s="340" t="s">
        <v>215</v>
      </c>
      <c r="V65" s="325" t="s">
        <v>3858</v>
      </c>
      <c r="W65" s="325" t="s">
        <v>298</v>
      </c>
      <c r="X65" s="604"/>
      <c r="Y65" s="604"/>
      <c r="Z65" s="604"/>
      <c r="AA65" s="604"/>
      <c r="AB65" s="604"/>
      <c r="AC65" s="604"/>
      <c r="AD65" s="604"/>
      <c r="AE65" s="604"/>
      <c r="AF65" s="604"/>
      <c r="AG65" s="604"/>
      <c r="AH65" s="604"/>
      <c r="AI65" s="604"/>
      <c r="AJ65" s="604"/>
      <c r="AK65" s="604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5" t="s">
        <v>3636</v>
      </c>
      <c r="B66" s="188" t="s">
        <v>3859</v>
      </c>
      <c r="C66" s="605" t="s">
        <v>3860</v>
      </c>
      <c r="D66" s="325">
        <v>4765516.0</v>
      </c>
      <c r="E66" s="325" t="s">
        <v>67</v>
      </c>
      <c r="F66" s="325" t="s">
        <v>29</v>
      </c>
      <c r="G66" s="325" t="s">
        <v>3483</v>
      </c>
      <c r="H66" s="325" t="str">
        <f>IFERROR(VLOOKUP(G66,'Cadastro de assessores'!A:B,2,FALSE),"Não Cadastrado")</f>
        <v>14574</v>
      </c>
      <c r="I66" s="325"/>
      <c r="J66" s="606" t="s">
        <v>2372</v>
      </c>
      <c r="K66" s="325" t="s">
        <v>2372</v>
      </c>
      <c r="L66" s="325" t="s">
        <v>3640</v>
      </c>
      <c r="M66" s="608">
        <v>44228.0</v>
      </c>
      <c r="N66" s="608">
        <v>44228.0</v>
      </c>
      <c r="O66" s="608">
        <v>44418.0</v>
      </c>
      <c r="P66" s="325" t="s">
        <v>3641</v>
      </c>
      <c r="Q66" s="602">
        <v>0.02</v>
      </c>
      <c r="R66" s="609" t="s">
        <v>3861</v>
      </c>
      <c r="S66" s="603"/>
      <c r="T66" s="325" t="str">
        <f t="shared" si="8"/>
        <v>Não Qualificado</v>
      </c>
      <c r="U66" s="325" t="s">
        <v>215</v>
      </c>
      <c r="V66" s="325" t="s">
        <v>2411</v>
      </c>
      <c r="W66" s="325" t="s">
        <v>29</v>
      </c>
      <c r="X66" s="604"/>
      <c r="Y66" s="604"/>
      <c r="Z66" s="604"/>
      <c r="AA66" s="604"/>
      <c r="AB66" s="604"/>
      <c r="AC66" s="604"/>
      <c r="AD66" s="604"/>
      <c r="AE66" s="604"/>
      <c r="AF66" s="604"/>
      <c r="AG66" s="604"/>
      <c r="AH66" s="604"/>
      <c r="AI66" s="604"/>
      <c r="AJ66" s="604"/>
      <c r="AK66" s="604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2375</v>
      </c>
      <c r="BF66" s="326" t="s">
        <v>2375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5" t="s">
        <v>3636</v>
      </c>
      <c r="B67" s="188" t="s">
        <v>3862</v>
      </c>
      <c r="C67" s="578" t="s">
        <v>3863</v>
      </c>
      <c r="D67" s="625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6" t="s">
        <v>2372</v>
      </c>
      <c r="K67" s="325" t="s">
        <v>2372</v>
      </c>
      <c r="L67" s="325" t="s">
        <v>3640</v>
      </c>
      <c r="M67" s="607">
        <v>44523.0</v>
      </c>
      <c r="N67" s="607">
        <v>44523.0</v>
      </c>
      <c r="O67" s="569">
        <v>44700.0</v>
      </c>
      <c r="P67" s="340" t="s">
        <v>38</v>
      </c>
      <c r="Q67" s="602">
        <v>0.007</v>
      </c>
      <c r="R67" s="213" t="s">
        <v>3809</v>
      </c>
      <c r="S67" s="603"/>
      <c r="T67" s="325" t="str">
        <f t="shared" si="8"/>
        <v>Não Qualificado</v>
      </c>
      <c r="U67" s="325" t="s">
        <v>215</v>
      </c>
      <c r="V67" s="325" t="s">
        <v>2649</v>
      </c>
      <c r="W67" s="523" t="s">
        <v>19</v>
      </c>
      <c r="X67" s="626"/>
      <c r="Y67" s="626"/>
      <c r="Z67" s="626"/>
      <c r="AA67" s="626"/>
      <c r="AB67" s="626"/>
      <c r="AC67" s="626"/>
      <c r="AD67" s="626"/>
      <c r="AE67" s="626"/>
      <c r="AF67" s="626"/>
      <c r="AG67" s="626"/>
      <c r="AH67" s="604"/>
      <c r="AI67" s="604"/>
      <c r="AJ67" s="604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6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2375</v>
      </c>
      <c r="BF67" s="326" t="s">
        <v>2375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5" t="s">
        <v>3636</v>
      </c>
      <c r="B68" s="188" t="s">
        <v>3862</v>
      </c>
      <c r="C68" s="578" t="s">
        <v>3863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6" t="s">
        <v>2372</v>
      </c>
      <c r="K68" s="325" t="s">
        <v>2372</v>
      </c>
      <c r="L68" s="325" t="s">
        <v>3640</v>
      </c>
      <c r="M68" s="607">
        <v>44523.0</v>
      </c>
      <c r="N68" s="607">
        <v>44523.0</v>
      </c>
      <c r="O68" s="569">
        <v>44700.0</v>
      </c>
      <c r="P68" s="340" t="s">
        <v>38</v>
      </c>
      <c r="Q68" s="602">
        <v>0.007</v>
      </c>
      <c r="R68" s="213" t="s">
        <v>3809</v>
      </c>
      <c r="S68" s="603"/>
      <c r="T68" s="325" t="str">
        <f t="shared" si="8"/>
        <v>Não Qualificado</v>
      </c>
      <c r="U68" s="325" t="s">
        <v>215</v>
      </c>
      <c r="V68" s="325" t="s">
        <v>2649</v>
      </c>
      <c r="W68" s="523" t="s">
        <v>19</v>
      </c>
      <c r="X68" s="626"/>
      <c r="Y68" s="626"/>
      <c r="Z68" s="626"/>
      <c r="AA68" s="626"/>
      <c r="AB68" s="626"/>
      <c r="AC68" s="626"/>
      <c r="AD68" s="626"/>
      <c r="AE68" s="626"/>
      <c r="AF68" s="626"/>
      <c r="AG68" s="626"/>
      <c r="AH68" s="604"/>
      <c r="AI68" s="604"/>
      <c r="AJ68" s="604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6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2375</v>
      </c>
      <c r="BF68" s="326" t="s">
        <v>2375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5" t="s">
        <v>3636</v>
      </c>
      <c r="B69" s="188" t="s">
        <v>541</v>
      </c>
      <c r="C69" s="627" t="s">
        <v>3864</v>
      </c>
      <c r="D69" s="628">
        <v>3286506.0</v>
      </c>
      <c r="E69" s="325" t="s">
        <v>18</v>
      </c>
      <c r="F69" s="325" t="s">
        <v>29</v>
      </c>
      <c r="G69" s="325" t="s">
        <v>92</v>
      </c>
      <c r="H69" s="325"/>
      <c r="I69" s="325"/>
      <c r="J69" s="373" t="s">
        <v>214</v>
      </c>
      <c r="K69" s="325"/>
      <c r="L69" s="373"/>
      <c r="M69" s="607"/>
      <c r="N69" s="607">
        <v>44932.0</v>
      </c>
      <c r="O69" s="608"/>
      <c r="P69" s="325" t="s">
        <v>3645</v>
      </c>
      <c r="Q69" s="602">
        <v>0.01</v>
      </c>
      <c r="R69" s="629" t="s">
        <v>3865</v>
      </c>
      <c r="S69" s="603"/>
      <c r="T69" s="325"/>
      <c r="U69" s="325"/>
      <c r="V69" s="325"/>
      <c r="W69" s="325" t="s">
        <v>29</v>
      </c>
      <c r="X69" s="604"/>
      <c r="Y69" s="604"/>
      <c r="Z69" s="604"/>
      <c r="AA69" s="604"/>
      <c r="AB69" s="604"/>
      <c r="AC69" s="604"/>
      <c r="AD69" s="604"/>
      <c r="AE69" s="604"/>
      <c r="AF69" s="604"/>
      <c r="AG69" s="604"/>
      <c r="AH69" s="604"/>
      <c r="AI69" s="604"/>
      <c r="AJ69" s="604"/>
      <c r="AK69" s="604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5" t="s">
        <v>3636</v>
      </c>
      <c r="B70" s="188" t="s">
        <v>3866</v>
      </c>
      <c r="C70" s="605" t="s">
        <v>3867</v>
      </c>
      <c r="D70" s="325">
        <v>4618682.0</v>
      </c>
      <c r="E70" s="325" t="s">
        <v>67</v>
      </c>
      <c r="F70" s="325" t="s">
        <v>29</v>
      </c>
      <c r="G70" s="325" t="s">
        <v>3483</v>
      </c>
      <c r="H70" s="325" t="str">
        <f>IFERROR(VLOOKUP(G70,'Cadastro de assessores'!A:B,2,FALSE),"Não Cadastrado")</f>
        <v>14574</v>
      </c>
      <c r="I70" s="325"/>
      <c r="J70" s="606" t="s">
        <v>2372</v>
      </c>
      <c r="K70" s="325" t="s">
        <v>2372</v>
      </c>
      <c r="L70" s="373" t="s">
        <v>3640</v>
      </c>
      <c r="M70" s="607">
        <v>44160.0</v>
      </c>
      <c r="N70" s="607">
        <v>44160.0</v>
      </c>
      <c r="O70" s="608">
        <v>44806.0</v>
      </c>
      <c r="P70" s="325" t="s">
        <v>3645</v>
      </c>
      <c r="Q70" s="602">
        <v>0.015</v>
      </c>
      <c r="R70" s="609"/>
      <c r="S70" s="603"/>
      <c r="T70" s="325" t="str">
        <f>IF(BD70&lt;=0,"",IF(BD70&lt;=1000000,"Não Qualificado",IF(AND(BD70&gt;1000000,BD70&lt;=10000000),"Qualificado","Profissional")))</f>
        <v>Não Qualificado</v>
      </c>
      <c r="U70" s="325" t="s">
        <v>215</v>
      </c>
      <c r="V70" s="325" t="s">
        <v>2374</v>
      </c>
      <c r="W70" s="325" t="s">
        <v>29</v>
      </c>
      <c r="X70" s="604" t="s">
        <v>3647</v>
      </c>
      <c r="Y70" s="604" t="s">
        <v>3647</v>
      </c>
      <c r="Z70" s="604" t="s">
        <v>3647</v>
      </c>
      <c r="AA70" s="604" t="s">
        <v>3647</v>
      </c>
      <c r="AB70" s="604" t="s">
        <v>3647</v>
      </c>
      <c r="AC70" s="604" t="s">
        <v>3647</v>
      </c>
      <c r="AD70" s="604" t="s">
        <v>3647</v>
      </c>
      <c r="AE70" s="604" t="s">
        <v>3647</v>
      </c>
      <c r="AF70" s="604" t="s">
        <v>3647</v>
      </c>
      <c r="AG70" s="604" t="s">
        <v>3647</v>
      </c>
      <c r="AH70" s="604" t="s">
        <v>3647</v>
      </c>
      <c r="AI70" s="604" t="s">
        <v>3647</v>
      </c>
      <c r="AJ70" s="604" t="s">
        <v>3647</v>
      </c>
      <c r="AK70" s="604" t="s">
        <v>3868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5" t="s">
        <v>3636</v>
      </c>
      <c r="B71" s="188" t="s">
        <v>545</v>
      </c>
      <c r="C71" s="605" t="s">
        <v>3869</v>
      </c>
      <c r="D71" s="617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214</v>
      </c>
      <c r="K71" s="373" t="s">
        <v>214</v>
      </c>
      <c r="L71" s="325" t="s">
        <v>3652</v>
      </c>
      <c r="M71" s="600">
        <v>44733.0</v>
      </c>
      <c r="N71" s="600">
        <v>44759.0</v>
      </c>
      <c r="O71" s="325"/>
      <c r="P71" s="325" t="s">
        <v>38</v>
      </c>
      <c r="Q71" s="602">
        <v>0.007</v>
      </c>
      <c r="R71" s="609"/>
      <c r="S71" s="603"/>
      <c r="T71" s="325"/>
      <c r="U71" s="325" t="s">
        <v>215</v>
      </c>
      <c r="V71" s="325" t="s">
        <v>2461</v>
      </c>
      <c r="W71" s="325" t="s">
        <v>19</v>
      </c>
      <c r="X71" s="604"/>
      <c r="Y71" s="604"/>
      <c r="Z71" s="604"/>
      <c r="AA71" s="604"/>
      <c r="AB71" s="604"/>
      <c r="AC71" s="604"/>
      <c r="AD71" s="604"/>
      <c r="AE71" s="604"/>
      <c r="AF71" s="604"/>
      <c r="AG71" s="604"/>
      <c r="AH71" s="604"/>
      <c r="AI71" s="604"/>
      <c r="AJ71" s="604"/>
      <c r="AK71" s="604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5" t="s">
        <v>3636</v>
      </c>
      <c r="B72" s="188" t="s">
        <v>3870</v>
      </c>
      <c r="C72" s="605" t="s">
        <v>3871</v>
      </c>
      <c r="D72" s="373">
        <v>4805165.0</v>
      </c>
      <c r="E72" s="373" t="s">
        <v>2358</v>
      </c>
      <c r="F72" s="373" t="s">
        <v>29</v>
      </c>
      <c r="G72" s="373" t="s">
        <v>2358</v>
      </c>
      <c r="H72" s="373" t="str">
        <f>IFERROR(VLOOKUP(G72,'Cadastro de assessores'!A:B,2,FALSE),"Não Cadastrado")</f>
        <v>18986</v>
      </c>
      <c r="I72" s="373"/>
      <c r="J72" s="373" t="s">
        <v>214</v>
      </c>
      <c r="K72" s="373" t="s">
        <v>214</v>
      </c>
      <c r="L72" s="325" t="s">
        <v>3652</v>
      </c>
      <c r="M72" s="600">
        <v>44235.0</v>
      </c>
      <c r="N72" s="600">
        <v>44235.0</v>
      </c>
      <c r="O72" s="325"/>
      <c r="P72" s="325" t="s">
        <v>3645</v>
      </c>
      <c r="Q72" s="602">
        <v>0.015</v>
      </c>
      <c r="R72" s="609" t="s">
        <v>2366</v>
      </c>
      <c r="S72" s="603" t="s">
        <v>3872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215</v>
      </c>
      <c r="V72" s="325" t="s">
        <v>2432</v>
      </c>
      <c r="W72" s="325" t="s">
        <v>29</v>
      </c>
      <c r="X72" s="604"/>
      <c r="Y72" s="604"/>
      <c r="Z72" s="604"/>
      <c r="AA72" s="604"/>
      <c r="AB72" s="604"/>
      <c r="AC72" s="604"/>
      <c r="AD72" s="604"/>
      <c r="AE72" s="604"/>
      <c r="AF72" s="604"/>
      <c r="AG72" s="604"/>
      <c r="AH72" s="604"/>
      <c r="AI72" s="604"/>
      <c r="AJ72" s="604"/>
      <c r="AK72" s="604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5" t="s">
        <v>3636</v>
      </c>
      <c r="B73" s="188" t="s">
        <v>552</v>
      </c>
      <c r="C73" s="578" t="s">
        <v>3873</v>
      </c>
      <c r="D73" s="599">
        <v>6480340.0</v>
      </c>
      <c r="E73" s="373" t="s">
        <v>18</v>
      </c>
      <c r="F73" s="599" t="s">
        <v>19</v>
      </c>
      <c r="G73" s="616" t="s">
        <v>52</v>
      </c>
      <c r="H73" s="616" t="str">
        <f>IFERROR(VLOOKUP(G73,'Cadastro de assessores'!A:B,2,FALSE),"Não Cadastrado")</f>
        <v>18009</v>
      </c>
      <c r="I73" s="616"/>
      <c r="J73" s="373" t="s">
        <v>214</v>
      </c>
      <c r="K73" s="373" t="s">
        <v>214</v>
      </c>
      <c r="L73" s="325" t="s">
        <v>3652</v>
      </c>
      <c r="M73" s="600">
        <v>44439.0</v>
      </c>
      <c r="N73" s="600">
        <v>44447.0</v>
      </c>
      <c r="O73" s="616"/>
      <c r="P73" s="616" t="s">
        <v>3653</v>
      </c>
      <c r="Q73" s="602">
        <v>0.012</v>
      </c>
      <c r="R73" s="213"/>
      <c r="S73" s="603"/>
      <c r="T73" s="325" t="str">
        <f t="shared" si="9"/>
        <v>Não Qualificado</v>
      </c>
      <c r="U73" s="325" t="s">
        <v>215</v>
      </c>
      <c r="V73" s="325" t="s">
        <v>2649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4"/>
      <c r="AJ73" s="604"/>
      <c r="AK73" s="326"/>
      <c r="AL73" s="326"/>
      <c r="AM73" s="326"/>
      <c r="AN73" s="326"/>
      <c r="AO73" s="326"/>
      <c r="AP73" s="326"/>
      <c r="AQ73" s="326"/>
      <c r="AR73" s="326"/>
      <c r="AS73" s="326"/>
      <c r="AT73" s="624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5" t="s">
        <v>3636</v>
      </c>
      <c r="B74" s="188" t="s">
        <v>2554</v>
      </c>
      <c r="C74" s="605" t="s">
        <v>2551</v>
      </c>
      <c r="D74" s="325">
        <v>260123.0</v>
      </c>
      <c r="E74" s="373" t="s">
        <v>2468</v>
      </c>
      <c r="F74" s="373" t="s">
        <v>29</v>
      </c>
      <c r="G74" s="373" t="s">
        <v>2468</v>
      </c>
      <c r="H74" s="373" t="str">
        <f>IFERROR(VLOOKUP(G74,'Cadastro de assessores'!A:B,2,FALSE),"Não Cadastrado")</f>
        <v>22400</v>
      </c>
      <c r="I74" s="373"/>
      <c r="J74" s="622" t="s">
        <v>2408</v>
      </c>
      <c r="K74" s="325" t="s">
        <v>239</v>
      </c>
      <c r="L74" s="325" t="s">
        <v>3652</v>
      </c>
      <c r="M74" s="325" t="s">
        <v>2409</v>
      </c>
      <c r="N74" s="622" t="s">
        <v>2408</v>
      </c>
      <c r="O74" s="325"/>
      <c r="P74" s="325" t="s">
        <v>3857</v>
      </c>
      <c r="Q74" s="602">
        <v>0.025</v>
      </c>
      <c r="R74" s="609"/>
      <c r="S74" s="603"/>
      <c r="T74" s="325" t="str">
        <f t="shared" si="9"/>
        <v>Não Qualificado</v>
      </c>
      <c r="U74" s="325" t="s">
        <v>215</v>
      </c>
      <c r="V74" s="325" t="s">
        <v>2432</v>
      </c>
      <c r="W74" s="325" t="s">
        <v>29</v>
      </c>
      <c r="X74" s="604" t="s">
        <v>3647</v>
      </c>
      <c r="Y74" s="604" t="s">
        <v>3647</v>
      </c>
      <c r="Z74" s="604" t="s">
        <v>3647</v>
      </c>
      <c r="AA74" s="604" t="s">
        <v>3647</v>
      </c>
      <c r="AB74" s="604" t="s">
        <v>3647</v>
      </c>
      <c r="AC74" s="604" t="s">
        <v>3647</v>
      </c>
      <c r="AD74" s="604" t="s">
        <v>3647</v>
      </c>
      <c r="AE74" s="604" t="s">
        <v>3647</v>
      </c>
      <c r="AF74" s="604" t="s">
        <v>3647</v>
      </c>
      <c r="AG74" s="604" t="s">
        <v>3647</v>
      </c>
      <c r="AH74" s="604" t="s">
        <v>3647</v>
      </c>
      <c r="AI74" s="604"/>
      <c r="AJ74" s="604" t="s">
        <v>3647</v>
      </c>
      <c r="AK74" s="604" t="s">
        <v>3647</v>
      </c>
      <c r="AL74" s="326" t="s">
        <v>2409</v>
      </c>
      <c r="AM74" s="326"/>
      <c r="AN74" s="326" t="s">
        <v>2409</v>
      </c>
      <c r="AO74" s="326" t="s">
        <v>2409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2375</v>
      </c>
      <c r="BF74" s="326" t="s">
        <v>2375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5" t="s">
        <v>3636</v>
      </c>
      <c r="B75" s="188" t="s">
        <v>3874</v>
      </c>
      <c r="C75" s="605" t="s">
        <v>3875</v>
      </c>
      <c r="D75" s="325">
        <v>4522420.0</v>
      </c>
      <c r="E75" s="325" t="s">
        <v>18</v>
      </c>
      <c r="F75" s="325" t="s">
        <v>29</v>
      </c>
      <c r="G75" s="325" t="s">
        <v>3644</v>
      </c>
      <c r="H75" s="325" t="str">
        <f>IFERROR(VLOOKUP(G75,'Cadastro de assessores'!A:B,2,FALSE),"Não Cadastrado")</f>
        <v>17679</v>
      </c>
      <c r="I75" s="325"/>
      <c r="J75" s="606" t="s">
        <v>2372</v>
      </c>
      <c r="K75" s="325" t="s">
        <v>2372</v>
      </c>
      <c r="L75" s="325" t="s">
        <v>3640</v>
      </c>
      <c r="M75" s="608">
        <v>44141.0</v>
      </c>
      <c r="N75" s="608">
        <v>44141.0</v>
      </c>
      <c r="O75" s="608">
        <v>44412.0</v>
      </c>
      <c r="P75" s="325" t="s">
        <v>3645</v>
      </c>
      <c r="Q75" s="602">
        <v>0.015</v>
      </c>
      <c r="R75" s="609" t="s">
        <v>3876</v>
      </c>
      <c r="S75" s="603"/>
      <c r="T75" s="325" t="str">
        <f t="shared" si="9"/>
        <v>Não Qualificado</v>
      </c>
      <c r="U75" s="325" t="s">
        <v>215</v>
      </c>
      <c r="V75" s="325" t="s">
        <v>3877</v>
      </c>
      <c r="W75" s="325" t="s">
        <v>549</v>
      </c>
      <c r="X75" s="604" t="s">
        <v>3647</v>
      </c>
      <c r="Y75" s="604" t="s">
        <v>3647</v>
      </c>
      <c r="Z75" s="604" t="s">
        <v>3647</v>
      </c>
      <c r="AA75" s="604" t="s">
        <v>3647</v>
      </c>
      <c r="AB75" s="604" t="s">
        <v>3647</v>
      </c>
      <c r="AC75" s="604" t="s">
        <v>3647</v>
      </c>
      <c r="AD75" s="604" t="s">
        <v>3647</v>
      </c>
      <c r="AE75" s="604" t="s">
        <v>3647</v>
      </c>
      <c r="AF75" s="604" t="s">
        <v>3647</v>
      </c>
      <c r="AG75" s="604" t="s">
        <v>3647</v>
      </c>
      <c r="AH75" s="604" t="s">
        <v>3647</v>
      </c>
      <c r="AI75" s="604" t="s">
        <v>3647</v>
      </c>
      <c r="AJ75" s="604" t="s">
        <v>3647</v>
      </c>
      <c r="AK75" s="604" t="s">
        <v>3878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2375</v>
      </c>
      <c r="BF75" s="326" t="s">
        <v>2375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5" t="s">
        <v>3636</v>
      </c>
      <c r="B76" s="188" t="s">
        <v>3879</v>
      </c>
      <c r="C76" s="578" t="s">
        <v>3880</v>
      </c>
      <c r="D76" s="340">
        <v>6592638.0</v>
      </c>
      <c r="E76" s="373" t="s">
        <v>18</v>
      </c>
      <c r="F76" s="599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214</v>
      </c>
      <c r="K76" s="373" t="s">
        <v>214</v>
      </c>
      <c r="L76" s="325" t="s">
        <v>3652</v>
      </c>
      <c r="M76" s="600">
        <v>44456.0</v>
      </c>
      <c r="N76" s="600">
        <v>44461.0</v>
      </c>
      <c r="O76" s="340"/>
      <c r="P76" s="340" t="s">
        <v>3645</v>
      </c>
      <c r="Q76" s="602">
        <v>0.015</v>
      </c>
      <c r="R76" s="213"/>
      <c r="S76" s="603"/>
      <c r="T76" s="325" t="str">
        <f t="shared" si="9"/>
        <v>Não Qualificado</v>
      </c>
      <c r="U76" s="325" t="s">
        <v>215</v>
      </c>
      <c r="V76" s="325" t="s">
        <v>2428</v>
      </c>
      <c r="W76" s="325" t="s">
        <v>243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4"/>
      <c r="AI76" s="604"/>
      <c r="AJ76" s="604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5" t="s">
        <v>3636</v>
      </c>
      <c r="B77" s="188" t="s">
        <v>3881</v>
      </c>
      <c r="C77" s="605" t="s">
        <v>3882</v>
      </c>
      <c r="D77" s="325">
        <v>4572882.0</v>
      </c>
      <c r="E77" s="325" t="s">
        <v>67</v>
      </c>
      <c r="F77" s="325" t="s">
        <v>29</v>
      </c>
      <c r="G77" s="325" t="s">
        <v>3483</v>
      </c>
      <c r="H77" s="325" t="str">
        <f>IFERROR(VLOOKUP(G77,'Cadastro de assessores'!A:B,2,FALSE),"Não Cadastrado")</f>
        <v>14574</v>
      </c>
      <c r="I77" s="325"/>
      <c r="J77" s="606" t="s">
        <v>2372</v>
      </c>
      <c r="K77" s="325" t="s">
        <v>2372</v>
      </c>
      <c r="L77" s="325" t="s">
        <v>3640</v>
      </c>
      <c r="M77" s="607">
        <v>44165.0</v>
      </c>
      <c r="N77" s="607">
        <v>44165.0</v>
      </c>
      <c r="O77" s="608">
        <v>44295.0</v>
      </c>
      <c r="P77" s="325" t="s">
        <v>3645</v>
      </c>
      <c r="Q77" s="602">
        <v>0.015</v>
      </c>
      <c r="R77" s="609" t="s">
        <v>3883</v>
      </c>
      <c r="S77" s="603"/>
      <c r="T77" s="325" t="str">
        <f t="shared" si="9"/>
        <v/>
      </c>
      <c r="U77" s="325" t="s">
        <v>215</v>
      </c>
      <c r="V77" s="325" t="s">
        <v>2389</v>
      </c>
      <c r="W77" s="325" t="s">
        <v>29</v>
      </c>
      <c r="X77" s="604" t="s">
        <v>3647</v>
      </c>
      <c r="Y77" s="604" t="s">
        <v>3647</v>
      </c>
      <c r="Z77" s="604" t="s">
        <v>3647</v>
      </c>
      <c r="AA77" s="604" t="s">
        <v>3647</v>
      </c>
      <c r="AB77" s="604" t="s">
        <v>3647</v>
      </c>
      <c r="AC77" s="604" t="s">
        <v>3647</v>
      </c>
      <c r="AD77" s="604" t="s">
        <v>3647</v>
      </c>
      <c r="AE77" s="604" t="s">
        <v>3647</v>
      </c>
      <c r="AF77" s="604" t="s">
        <v>3647</v>
      </c>
      <c r="AG77" s="604" t="s">
        <v>3647</v>
      </c>
      <c r="AH77" s="604" t="s">
        <v>3647</v>
      </c>
      <c r="AI77" s="604" t="s">
        <v>3647</v>
      </c>
      <c r="AJ77" s="604" t="s">
        <v>3647</v>
      </c>
      <c r="AK77" s="604" t="s">
        <v>3884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2375</v>
      </c>
      <c r="BF77" s="326" t="s">
        <v>2375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5" t="s">
        <v>3636</v>
      </c>
      <c r="B78" s="188" t="s">
        <v>3885</v>
      </c>
      <c r="C78" s="630" t="s">
        <v>3886</v>
      </c>
      <c r="D78" s="631">
        <v>5956921.0</v>
      </c>
      <c r="E78" s="373" t="s">
        <v>18</v>
      </c>
      <c r="F78" s="599" t="s">
        <v>29</v>
      </c>
      <c r="G78" s="373" t="s">
        <v>2414</v>
      </c>
      <c r="H78" s="616" t="str">
        <f>IFERROR(VLOOKUP(G78,'Cadastro de assessores'!A:B,2,FALSE),"Não Cadastrado")</f>
        <v>18836</v>
      </c>
      <c r="I78" s="616"/>
      <c r="J78" s="373" t="s">
        <v>214</v>
      </c>
      <c r="K78" s="373" t="s">
        <v>214</v>
      </c>
      <c r="L78" s="413" t="s">
        <v>3652</v>
      </c>
      <c r="M78" s="601">
        <v>44469.0</v>
      </c>
      <c r="N78" s="601">
        <v>44482.0</v>
      </c>
      <c r="O78" s="340"/>
      <c r="P78" s="340" t="s">
        <v>3645</v>
      </c>
      <c r="Q78" s="602">
        <v>0.015</v>
      </c>
      <c r="R78" s="213"/>
      <c r="S78" s="603"/>
      <c r="T78" s="325" t="str">
        <f t="shared" si="9"/>
        <v>Não Qualificado</v>
      </c>
      <c r="U78" s="325" t="s">
        <v>215</v>
      </c>
      <c r="V78" s="325" t="s">
        <v>2473</v>
      </c>
      <c r="W78" s="325" t="s">
        <v>780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4"/>
      <c r="AI78" s="326"/>
      <c r="AJ78" s="326"/>
      <c r="AK78" s="326"/>
      <c r="AL78" s="326"/>
      <c r="AM78" s="326"/>
      <c r="AN78" s="326"/>
      <c r="AO78" s="326"/>
      <c r="AP78" s="326"/>
      <c r="AQ78" s="326"/>
      <c r="AR78" s="624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5" t="s">
        <v>3636</v>
      </c>
      <c r="B79" s="188" t="s">
        <v>580</v>
      </c>
      <c r="C79" s="578" t="s">
        <v>578</v>
      </c>
      <c r="D79" s="631">
        <v>3241823.0</v>
      </c>
      <c r="E79" s="373" t="s">
        <v>18</v>
      </c>
      <c r="F79" s="599" t="s">
        <v>29</v>
      </c>
      <c r="G79" s="373" t="s">
        <v>234</v>
      </c>
      <c r="H79" s="616">
        <f>IFERROR(VLOOKUP(G79,'Cadastro de assessores'!A:B,2,FALSE),"Não Cadastrado")</f>
        <v>12332</v>
      </c>
      <c r="I79" s="616"/>
      <c r="J79" s="373" t="s">
        <v>214</v>
      </c>
      <c r="K79" s="413"/>
      <c r="L79" s="413" t="s">
        <v>3652</v>
      </c>
      <c r="M79" s="373" t="s">
        <v>239</v>
      </c>
      <c r="N79" s="601">
        <v>44819.0</v>
      </c>
      <c r="O79" s="340"/>
      <c r="P79" s="340" t="s">
        <v>3653</v>
      </c>
      <c r="Q79" s="602">
        <v>0.012</v>
      </c>
      <c r="R79" s="623"/>
      <c r="S79" s="603"/>
      <c r="T79" s="325"/>
      <c r="U79" s="325"/>
      <c r="V79" s="325"/>
      <c r="W79" s="340" t="s">
        <v>29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4"/>
      <c r="AI79" s="604"/>
      <c r="AJ79" s="326"/>
      <c r="AK79" s="326"/>
      <c r="AL79" s="326"/>
      <c r="AM79" s="326"/>
      <c r="AN79" s="326"/>
      <c r="AO79" s="326"/>
      <c r="AP79" s="326"/>
      <c r="AQ79" s="326"/>
      <c r="AR79" s="326"/>
      <c r="AS79" s="624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5" t="s">
        <v>3636</v>
      </c>
      <c r="B80" s="188" t="s">
        <v>577</v>
      </c>
      <c r="C80" s="578" t="s">
        <v>3887</v>
      </c>
      <c r="D80" s="612">
        <v>6866947.0</v>
      </c>
      <c r="E80" s="373" t="s">
        <v>18</v>
      </c>
      <c r="F80" s="599" t="s">
        <v>19</v>
      </c>
      <c r="G80" s="373" t="s">
        <v>52</v>
      </c>
      <c r="H80" s="616" t="str">
        <f>IFERROR(VLOOKUP(G80,'Cadastro de assessores'!A:B,2,FALSE),"Não Cadastrado")</f>
        <v>18009</v>
      </c>
      <c r="I80" s="616"/>
      <c r="J80" s="373" t="s">
        <v>214</v>
      </c>
      <c r="K80" s="373" t="s">
        <v>214</v>
      </c>
      <c r="L80" s="413" t="s">
        <v>3652</v>
      </c>
      <c r="M80" s="601">
        <v>44495.0</v>
      </c>
      <c r="N80" s="601">
        <v>44497.0</v>
      </c>
      <c r="O80" s="340"/>
      <c r="P80" s="340" t="s">
        <v>3653</v>
      </c>
      <c r="Q80" s="602">
        <v>0.012</v>
      </c>
      <c r="R80" s="623" t="s">
        <v>3888</v>
      </c>
      <c r="S80" s="603"/>
      <c r="T80" s="325" t="str">
        <f>IF(BD80&lt;=0,"",IF(BD80&lt;=1000000,"Não Qualificado",IF(AND(BD80&gt;1000000,BD80&lt;=10000000),"Qualificado","Profissional")))</f>
        <v/>
      </c>
      <c r="U80" s="325" t="s">
        <v>215</v>
      </c>
      <c r="V80" s="325" t="s">
        <v>2484</v>
      </c>
      <c r="W80" s="340" t="s">
        <v>29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4"/>
      <c r="AI80" s="604"/>
      <c r="AJ80" s="326"/>
      <c r="AK80" s="326"/>
      <c r="AL80" s="326"/>
      <c r="AM80" s="326"/>
      <c r="AN80" s="326"/>
      <c r="AO80" s="326"/>
      <c r="AP80" s="326"/>
      <c r="AQ80" s="326"/>
      <c r="AR80" s="326"/>
      <c r="AS80" s="624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5" t="s">
        <v>3636</v>
      </c>
      <c r="B81" s="188" t="s">
        <v>598</v>
      </c>
      <c r="C81" s="605" t="s">
        <v>3889</v>
      </c>
      <c r="D81" s="325">
        <v>3960153.0</v>
      </c>
      <c r="E81" s="325" t="s">
        <v>18</v>
      </c>
      <c r="F81" s="325" t="s">
        <v>29</v>
      </c>
      <c r="G81" s="325" t="s">
        <v>597</v>
      </c>
      <c r="H81" s="325"/>
      <c r="I81" s="325"/>
      <c r="J81" s="325" t="s">
        <v>3669</v>
      </c>
      <c r="K81" s="325"/>
      <c r="L81" s="325"/>
      <c r="M81" s="607"/>
      <c r="N81" s="607"/>
      <c r="O81" s="608"/>
      <c r="P81" s="325" t="s">
        <v>3645</v>
      </c>
      <c r="Q81" s="602">
        <v>0.012</v>
      </c>
      <c r="R81" s="632" t="s">
        <v>3721</v>
      </c>
      <c r="S81" s="603"/>
      <c r="T81" s="325"/>
      <c r="U81" s="325"/>
      <c r="V81" s="325"/>
      <c r="W81" s="325" t="s">
        <v>1258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4"/>
      <c r="AJ81" s="604"/>
      <c r="AK81" s="326"/>
      <c r="AL81" s="326"/>
      <c r="AM81" s="326"/>
      <c r="AN81" s="326"/>
      <c r="AO81" s="326"/>
      <c r="AP81" s="326"/>
      <c r="AQ81" s="326"/>
      <c r="AR81" s="326"/>
      <c r="AS81" s="326"/>
      <c r="AT81" s="624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5" t="s">
        <v>3636</v>
      </c>
      <c r="B82" s="188" t="s">
        <v>3890</v>
      </c>
      <c r="C82" s="605" t="s">
        <v>3891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6" t="s">
        <v>2372</v>
      </c>
      <c r="K82" s="325" t="s">
        <v>2372</v>
      </c>
      <c r="L82" s="325" t="s">
        <v>3640</v>
      </c>
      <c r="M82" s="607">
        <v>44445.0</v>
      </c>
      <c r="N82" s="607">
        <v>44445.0</v>
      </c>
      <c r="O82" s="608">
        <v>44658.0</v>
      </c>
      <c r="P82" s="325" t="s">
        <v>3850</v>
      </c>
      <c r="Q82" s="602">
        <v>0.008</v>
      </c>
      <c r="R82" s="609" t="s">
        <v>3892</v>
      </c>
      <c r="S82" s="603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215</v>
      </c>
      <c r="V82" s="325" t="s">
        <v>2428</v>
      </c>
      <c r="W82" s="325" t="s">
        <v>243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4"/>
      <c r="AJ82" s="604"/>
      <c r="AK82" s="326"/>
      <c r="AL82" s="326"/>
      <c r="AM82" s="326"/>
      <c r="AN82" s="326"/>
      <c r="AO82" s="326"/>
      <c r="AP82" s="326"/>
      <c r="AQ82" s="326"/>
      <c r="AR82" s="326"/>
      <c r="AS82" s="326"/>
      <c r="AT82" s="624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2375</v>
      </c>
      <c r="BF82" s="326" t="s">
        <v>2375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5" t="s">
        <v>3636</v>
      </c>
      <c r="B83" s="188" t="s">
        <v>3893</v>
      </c>
      <c r="C83" s="605" t="s">
        <v>3894</v>
      </c>
      <c r="D83" s="325">
        <v>4478774.0</v>
      </c>
      <c r="E83" s="373" t="s">
        <v>67</v>
      </c>
      <c r="F83" s="373" t="s">
        <v>29</v>
      </c>
      <c r="G83" s="373" t="s">
        <v>3895</v>
      </c>
      <c r="H83" s="373" t="str">
        <f>IFERROR(VLOOKUP(G83,'Cadastro de assessores'!A:B,2,FALSE),"Não Cadastrado")</f>
        <v>19634</v>
      </c>
      <c r="I83" s="373"/>
      <c r="J83" s="373" t="s">
        <v>214</v>
      </c>
      <c r="K83" s="373" t="s">
        <v>214</v>
      </c>
      <c r="L83" s="325" t="s">
        <v>3652</v>
      </c>
      <c r="M83" s="600">
        <v>44103.0</v>
      </c>
      <c r="N83" s="600">
        <v>44103.0</v>
      </c>
      <c r="O83" s="325"/>
      <c r="P83" s="325" t="s">
        <v>3653</v>
      </c>
      <c r="Q83" s="602">
        <v>0.012</v>
      </c>
      <c r="R83" s="609" t="s">
        <v>2366</v>
      </c>
      <c r="S83" s="603" t="s">
        <v>3872</v>
      </c>
      <c r="T83" s="325" t="str">
        <f t="shared" si="10"/>
        <v>Não Qualificado</v>
      </c>
      <c r="U83" s="325" t="s">
        <v>215</v>
      </c>
      <c r="V83" s="325" t="s">
        <v>2400</v>
      </c>
      <c r="W83" s="325" t="s">
        <v>29</v>
      </c>
      <c r="X83" s="604" t="s">
        <v>3647</v>
      </c>
      <c r="Y83" s="604" t="s">
        <v>3647</v>
      </c>
      <c r="Z83" s="604" t="s">
        <v>3647</v>
      </c>
      <c r="AA83" s="604" t="s">
        <v>3647</v>
      </c>
      <c r="AB83" s="604" t="s">
        <v>3647</v>
      </c>
      <c r="AC83" s="604" t="s">
        <v>3647</v>
      </c>
      <c r="AD83" s="604" t="s">
        <v>3647</v>
      </c>
      <c r="AE83" s="604" t="s">
        <v>3647</v>
      </c>
      <c r="AF83" s="604" t="s">
        <v>3647</v>
      </c>
      <c r="AG83" s="604" t="s">
        <v>3647</v>
      </c>
      <c r="AH83" s="604" t="s">
        <v>3647</v>
      </c>
      <c r="AI83" s="604" t="s">
        <v>3896</v>
      </c>
      <c r="AJ83" s="604" t="s">
        <v>3897</v>
      </c>
      <c r="AK83" s="604" t="s">
        <v>3898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5" t="s">
        <v>3636</v>
      </c>
      <c r="B84" s="188" t="s">
        <v>3899</v>
      </c>
      <c r="C84" s="578" t="s">
        <v>3900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6" t="s">
        <v>2372</v>
      </c>
      <c r="K84" s="325" t="s">
        <v>2372</v>
      </c>
      <c r="L84" s="325" t="s">
        <v>3640</v>
      </c>
      <c r="M84" s="608">
        <v>44466.0</v>
      </c>
      <c r="N84" s="608">
        <v>44466.0</v>
      </c>
      <c r="O84" s="569">
        <v>44740.0</v>
      </c>
      <c r="P84" s="340" t="s">
        <v>3657</v>
      </c>
      <c r="Q84" s="602">
        <v>0.025</v>
      </c>
      <c r="R84" s="213" t="s">
        <v>3901</v>
      </c>
      <c r="S84" s="603"/>
      <c r="T84" s="325" t="str">
        <f t="shared" si="10"/>
        <v>Não Qualificado</v>
      </c>
      <c r="U84" s="340" t="s">
        <v>215</v>
      </c>
      <c r="V84" s="340" t="s">
        <v>2428</v>
      </c>
      <c r="W84" s="340" t="s">
        <v>243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4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5" t="s">
        <v>3636</v>
      </c>
      <c r="B85" s="188" t="s">
        <v>3902</v>
      </c>
      <c r="C85" s="610" t="s">
        <v>3903</v>
      </c>
      <c r="D85" s="373">
        <v>4848604.0</v>
      </c>
      <c r="E85" s="373" t="s">
        <v>67</v>
      </c>
      <c r="F85" s="373" t="s">
        <v>29</v>
      </c>
      <c r="G85" s="373" t="s">
        <v>3904</v>
      </c>
      <c r="H85" s="373" t="str">
        <f>IFERROR(VLOOKUP(G85,'Cadastro de assessores'!A:B,2,FALSE),"Não Cadastrado")</f>
        <v>15049</v>
      </c>
      <c r="I85" s="373"/>
      <c r="J85" s="373" t="s">
        <v>214</v>
      </c>
      <c r="K85" s="373" t="s">
        <v>214</v>
      </c>
      <c r="L85" s="325" t="s">
        <v>3652</v>
      </c>
      <c r="M85" s="600">
        <v>44236.0</v>
      </c>
      <c r="N85" s="600">
        <v>44236.0</v>
      </c>
      <c r="O85" s="325"/>
      <c r="P85" s="325" t="s">
        <v>3653</v>
      </c>
      <c r="Q85" s="602">
        <v>0.012</v>
      </c>
      <c r="R85" s="609"/>
      <c r="S85" s="603"/>
      <c r="T85" s="325" t="str">
        <f t="shared" si="10"/>
        <v/>
      </c>
      <c r="U85" s="325" t="s">
        <v>215</v>
      </c>
      <c r="V85" s="325" t="s">
        <v>2411</v>
      </c>
      <c r="W85" s="325" t="s">
        <v>29</v>
      </c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5" t="s">
        <v>3636</v>
      </c>
      <c r="B86" s="188" t="s">
        <v>3905</v>
      </c>
      <c r="C86" s="605" t="s">
        <v>3906</v>
      </c>
      <c r="D86" s="325">
        <v>4537911.0</v>
      </c>
      <c r="E86" s="373" t="s">
        <v>67</v>
      </c>
      <c r="F86" s="373" t="s">
        <v>29</v>
      </c>
      <c r="G86" s="373" t="s">
        <v>3907</v>
      </c>
      <c r="H86" s="373" t="str">
        <f>IFERROR(VLOOKUP(G86,'Cadastro de assessores'!A:B,2,FALSE),"Não Cadastrado")</f>
        <v>17243</v>
      </c>
      <c r="I86" s="373"/>
      <c r="J86" s="606" t="s">
        <v>2372</v>
      </c>
      <c r="K86" s="373" t="s">
        <v>214</v>
      </c>
      <c r="L86" s="325" t="s">
        <v>3652</v>
      </c>
      <c r="M86" s="601">
        <v>44126.0</v>
      </c>
      <c r="N86" s="601">
        <v>44130.0</v>
      </c>
      <c r="O86" s="608">
        <v>44988.0</v>
      </c>
      <c r="P86" s="325" t="s">
        <v>3645</v>
      </c>
      <c r="Q86" s="602">
        <v>0.015</v>
      </c>
      <c r="R86" s="609" t="s">
        <v>3908</v>
      </c>
      <c r="S86" s="603"/>
      <c r="T86" s="325" t="str">
        <f t="shared" si="10"/>
        <v>Não Qualificado</v>
      </c>
      <c r="U86" s="325" t="s">
        <v>296</v>
      </c>
      <c r="V86" s="325" t="s">
        <v>3909</v>
      </c>
      <c r="W86" s="325" t="s">
        <v>29</v>
      </c>
      <c r="X86" s="604" t="s">
        <v>3647</v>
      </c>
      <c r="Y86" s="604" t="s">
        <v>3647</v>
      </c>
      <c r="Z86" s="604" t="s">
        <v>3647</v>
      </c>
      <c r="AA86" s="604" t="s">
        <v>3647</v>
      </c>
      <c r="AB86" s="604" t="s">
        <v>3647</v>
      </c>
      <c r="AC86" s="604" t="s">
        <v>3647</v>
      </c>
      <c r="AD86" s="604" t="s">
        <v>3647</v>
      </c>
      <c r="AE86" s="604" t="s">
        <v>3647</v>
      </c>
      <c r="AF86" s="604" t="s">
        <v>3647</v>
      </c>
      <c r="AG86" s="604" t="s">
        <v>3647</v>
      </c>
      <c r="AH86" s="604" t="s">
        <v>3647</v>
      </c>
      <c r="AI86" s="604" t="s">
        <v>3647</v>
      </c>
      <c r="AJ86" s="604" t="s">
        <v>3910</v>
      </c>
      <c r="AK86" s="604" t="s">
        <v>3911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5" t="s">
        <v>3636</v>
      </c>
      <c r="B87" s="188" t="s">
        <v>3912</v>
      </c>
      <c r="C87" s="633" t="s">
        <v>3913</v>
      </c>
      <c r="D87" s="612">
        <v>4068685.0</v>
      </c>
      <c r="E87" s="373" t="s">
        <v>18</v>
      </c>
      <c r="F87" s="599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214</v>
      </c>
      <c r="K87" s="373" t="s">
        <v>214</v>
      </c>
      <c r="L87" s="325" t="s">
        <v>3652</v>
      </c>
      <c r="M87" s="600">
        <v>44427.0</v>
      </c>
      <c r="N87" s="600">
        <v>44454.0</v>
      </c>
      <c r="O87" s="340"/>
      <c r="P87" s="340" t="s">
        <v>3645</v>
      </c>
      <c r="Q87" s="602">
        <v>0.015</v>
      </c>
      <c r="R87" s="213" t="s">
        <v>3914</v>
      </c>
      <c r="S87" s="603"/>
      <c r="T87" s="325" t="str">
        <f t="shared" si="10"/>
        <v/>
      </c>
      <c r="U87" s="325" t="s">
        <v>215</v>
      </c>
      <c r="V87" s="325" t="s">
        <v>3915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5" t="s">
        <v>3636</v>
      </c>
      <c r="B88" s="188" t="s">
        <v>3916</v>
      </c>
      <c r="C88" s="633" t="s">
        <v>613</v>
      </c>
      <c r="D88" s="612">
        <v>6200964.0</v>
      </c>
      <c r="E88" s="373" t="s">
        <v>18</v>
      </c>
      <c r="F88" s="599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214</v>
      </c>
      <c r="K88" s="373"/>
      <c r="L88" s="325" t="s">
        <v>3652</v>
      </c>
      <c r="M88" s="600"/>
      <c r="N88" s="600">
        <v>44851.0</v>
      </c>
      <c r="O88" s="340"/>
      <c r="P88" s="340" t="s">
        <v>3645</v>
      </c>
      <c r="Q88" s="602">
        <v>0.015</v>
      </c>
      <c r="R88" s="213" t="s">
        <v>3917</v>
      </c>
      <c r="S88" s="603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5" t="s">
        <v>3636</v>
      </c>
      <c r="B89" s="188" t="s">
        <v>628</v>
      </c>
      <c r="C89" s="633" t="s">
        <v>3918</v>
      </c>
      <c r="D89" s="612">
        <v>9009694.0</v>
      </c>
      <c r="E89" s="373" t="s">
        <v>18</v>
      </c>
      <c r="F89" s="599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214</v>
      </c>
      <c r="K89" s="373" t="s">
        <v>214</v>
      </c>
      <c r="L89" s="325" t="s">
        <v>3652</v>
      </c>
      <c r="M89" s="600">
        <v>44760.0</v>
      </c>
      <c r="N89" s="600">
        <v>44762.0</v>
      </c>
      <c r="O89" s="340"/>
      <c r="P89" s="340" t="s">
        <v>3653</v>
      </c>
      <c r="Q89" s="602">
        <v>0.012</v>
      </c>
      <c r="R89" s="609" t="s">
        <v>3919</v>
      </c>
      <c r="S89" s="603"/>
      <c r="T89" s="325"/>
      <c r="U89" s="325" t="s">
        <v>215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5" t="s">
        <v>3636</v>
      </c>
      <c r="B90" s="188" t="s">
        <v>3920</v>
      </c>
      <c r="C90" s="578" t="s">
        <v>3921</v>
      </c>
      <c r="D90" s="625">
        <v>7911381.0</v>
      </c>
      <c r="E90" s="523" t="s">
        <v>18</v>
      </c>
      <c r="F90" s="523" t="s">
        <v>29</v>
      </c>
      <c r="G90" s="325" t="s">
        <v>234</v>
      </c>
      <c r="H90" s="340">
        <f>IFERROR(VLOOKUP(G90,'Cadastro de assessores'!A:B,2,FALSE),"Não Cadastrado")</f>
        <v>12332</v>
      </c>
      <c r="I90" s="340"/>
      <c r="J90" s="606" t="s">
        <v>2372</v>
      </c>
      <c r="K90" s="325" t="s">
        <v>2372</v>
      </c>
      <c r="L90" s="325" t="s">
        <v>3640</v>
      </c>
      <c r="M90" s="608">
        <v>44655.0</v>
      </c>
      <c r="N90" s="608">
        <v>44655.0</v>
      </c>
      <c r="O90" s="569">
        <v>44723.0</v>
      </c>
      <c r="P90" s="340" t="s">
        <v>38</v>
      </c>
      <c r="Q90" s="602">
        <v>0.007</v>
      </c>
      <c r="R90" s="213" t="s">
        <v>3922</v>
      </c>
      <c r="S90" s="603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215</v>
      </c>
      <c r="V90" s="325" t="s">
        <v>2484</v>
      </c>
      <c r="W90" s="325" t="s">
        <v>29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4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5" t="s">
        <v>3636</v>
      </c>
      <c r="B91" s="188" t="s">
        <v>631</v>
      </c>
      <c r="C91" s="578" t="s">
        <v>629</v>
      </c>
      <c r="D91" s="340">
        <v>2218849.0</v>
      </c>
      <c r="E91" s="373" t="s">
        <v>18</v>
      </c>
      <c r="F91" s="599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214</v>
      </c>
      <c r="K91" s="373" t="s">
        <v>214</v>
      </c>
      <c r="L91" s="325" t="s">
        <v>3652</v>
      </c>
      <c r="M91" s="600">
        <v>44407.0</v>
      </c>
      <c r="N91" s="600">
        <v>44407.0</v>
      </c>
      <c r="O91" s="340"/>
      <c r="P91" s="340" t="s">
        <v>3849</v>
      </c>
      <c r="Q91" s="602">
        <v>0.02</v>
      </c>
      <c r="R91" s="213" t="s">
        <v>3923</v>
      </c>
      <c r="S91" s="603"/>
      <c r="T91" s="325" t="str">
        <f t="shared" si="11"/>
        <v>Não Qualificado</v>
      </c>
      <c r="U91" s="325" t="s">
        <v>215</v>
      </c>
      <c r="V91" s="325" t="s">
        <v>2428</v>
      </c>
      <c r="W91" s="325" t="s">
        <v>243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4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5" t="s">
        <v>3636</v>
      </c>
      <c r="B92" s="188" t="s">
        <v>3924</v>
      </c>
      <c r="C92" s="578" t="s">
        <v>3925</v>
      </c>
      <c r="D92" s="340">
        <v>5900668.0</v>
      </c>
      <c r="E92" s="373" t="s">
        <v>18</v>
      </c>
      <c r="F92" s="599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2" t="s">
        <v>2408</v>
      </c>
      <c r="K92" s="325" t="s">
        <v>239</v>
      </c>
      <c r="L92" s="325" t="s">
        <v>3652</v>
      </c>
      <c r="M92" s="325" t="s">
        <v>2409</v>
      </c>
      <c r="N92" s="622" t="s">
        <v>2408</v>
      </c>
      <c r="O92" s="340"/>
      <c r="P92" s="340" t="s">
        <v>3641</v>
      </c>
      <c r="Q92" s="602">
        <v>0.02</v>
      </c>
      <c r="R92" s="213"/>
      <c r="S92" s="603"/>
      <c r="T92" s="325" t="str">
        <f t="shared" si="11"/>
        <v/>
      </c>
      <c r="U92" s="325" t="s">
        <v>215</v>
      </c>
      <c r="V92" s="325" t="s">
        <v>2428</v>
      </c>
      <c r="W92" s="325" t="s">
        <v>243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4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2375</v>
      </c>
      <c r="BF92" s="326" t="s">
        <v>2375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5" t="s">
        <v>3636</v>
      </c>
      <c r="B93" s="188" t="s">
        <v>3926</v>
      </c>
      <c r="C93" s="605" t="s">
        <v>3927</v>
      </c>
      <c r="D93" s="325">
        <v>4748841.0</v>
      </c>
      <c r="E93" s="325" t="s">
        <v>2358</v>
      </c>
      <c r="F93" s="325" t="s">
        <v>29</v>
      </c>
      <c r="G93" s="325" t="s">
        <v>2358</v>
      </c>
      <c r="H93" s="325" t="str">
        <f>IFERROR(VLOOKUP(G93,'Cadastro de assessores'!A:B,2,FALSE),"Não Cadastrado")</f>
        <v>18986</v>
      </c>
      <c r="I93" s="325"/>
      <c r="J93" s="606" t="s">
        <v>2372</v>
      </c>
      <c r="K93" s="325" t="s">
        <v>2372</v>
      </c>
      <c r="L93" s="325" t="s">
        <v>3640</v>
      </c>
      <c r="M93" s="608">
        <v>44215.0</v>
      </c>
      <c r="N93" s="608">
        <v>44215.0</v>
      </c>
      <c r="O93" s="608">
        <v>44719.0</v>
      </c>
      <c r="P93" s="325" t="s">
        <v>3657</v>
      </c>
      <c r="Q93" s="602">
        <v>0.025</v>
      </c>
      <c r="R93" s="609" t="s">
        <v>3928</v>
      </c>
      <c r="S93" s="603"/>
      <c r="T93" s="325" t="str">
        <f t="shared" si="11"/>
        <v/>
      </c>
      <c r="U93" s="325" t="s">
        <v>215</v>
      </c>
      <c r="V93" s="325" t="s">
        <v>2389</v>
      </c>
      <c r="W93" s="325" t="s">
        <v>29</v>
      </c>
      <c r="X93" s="604"/>
      <c r="Y93" s="604"/>
      <c r="Z93" s="604"/>
      <c r="AA93" s="604"/>
      <c r="AB93" s="604"/>
      <c r="AC93" s="604"/>
      <c r="AD93" s="604"/>
      <c r="AE93" s="604"/>
      <c r="AF93" s="604"/>
      <c r="AG93" s="604"/>
      <c r="AH93" s="604"/>
      <c r="AI93" s="604"/>
      <c r="AJ93" s="604"/>
      <c r="AK93" s="604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2375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5" t="s">
        <v>3636</v>
      </c>
      <c r="B94" s="188" t="s">
        <v>3929</v>
      </c>
      <c r="C94" s="578" t="s">
        <v>3930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6" t="s">
        <v>2372</v>
      </c>
      <c r="K94" s="325" t="s">
        <v>2372</v>
      </c>
      <c r="L94" s="340" t="s">
        <v>3640</v>
      </c>
      <c r="M94" s="569">
        <v>44385.0</v>
      </c>
      <c r="N94" s="569">
        <v>44385.0</v>
      </c>
      <c r="O94" s="569">
        <v>44650.0</v>
      </c>
      <c r="P94" s="340" t="s">
        <v>3641</v>
      </c>
      <c r="Q94" s="602">
        <v>0.02</v>
      </c>
      <c r="R94" s="609" t="s">
        <v>3931</v>
      </c>
      <c r="S94" s="603"/>
      <c r="T94" s="325" t="str">
        <f t="shared" si="11"/>
        <v>Qualificado</v>
      </c>
      <c r="U94" s="325" t="s">
        <v>215</v>
      </c>
      <c r="V94" s="325" t="s">
        <v>3932</v>
      </c>
      <c r="W94" s="325" t="s">
        <v>243</v>
      </c>
      <c r="X94" s="604"/>
      <c r="Y94" s="604"/>
      <c r="Z94" s="604"/>
      <c r="AA94" s="604"/>
      <c r="AB94" s="604"/>
      <c r="AC94" s="604"/>
      <c r="AD94" s="604"/>
      <c r="AE94" s="604"/>
      <c r="AF94" s="604"/>
      <c r="AG94" s="604"/>
      <c r="AH94" s="604"/>
      <c r="AI94" s="604"/>
      <c r="AJ94" s="604"/>
      <c r="AK94" s="604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2375</v>
      </c>
      <c r="BF94" s="326" t="s">
        <v>2375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5" t="s">
        <v>3636</v>
      </c>
      <c r="B95" s="188" t="s">
        <v>3933</v>
      </c>
      <c r="C95" s="605" t="s">
        <v>3934</v>
      </c>
      <c r="D95" s="325">
        <v>4947220.0</v>
      </c>
      <c r="E95" s="325" t="s">
        <v>18</v>
      </c>
      <c r="F95" s="325" t="s">
        <v>29</v>
      </c>
      <c r="G95" s="325" t="s">
        <v>3935</v>
      </c>
      <c r="H95" s="325">
        <f>IFERROR(VLOOKUP(G95,'Cadastro de assessores'!A:B,2,FALSE),"Não Cadastrado")</f>
        <v>12339</v>
      </c>
      <c r="I95" s="325"/>
      <c r="J95" s="606" t="s">
        <v>2372</v>
      </c>
      <c r="K95" s="325" t="s">
        <v>2372</v>
      </c>
      <c r="L95" s="325" t="s">
        <v>3640</v>
      </c>
      <c r="M95" s="608">
        <v>44277.0</v>
      </c>
      <c r="N95" s="608">
        <v>44277.0</v>
      </c>
      <c r="O95" s="608">
        <v>44781.0</v>
      </c>
      <c r="P95" s="325" t="s">
        <v>3653</v>
      </c>
      <c r="Q95" s="602">
        <v>0.012</v>
      </c>
      <c r="R95" s="609" t="s">
        <v>3936</v>
      </c>
      <c r="S95" s="603"/>
      <c r="T95" s="325" t="str">
        <f t="shared" si="11"/>
        <v>Não Qualificado</v>
      </c>
      <c r="U95" s="325" t="s">
        <v>215</v>
      </c>
      <c r="V95" s="325" t="s">
        <v>2428</v>
      </c>
      <c r="W95" s="325" t="s">
        <v>243</v>
      </c>
      <c r="X95" s="604"/>
      <c r="Y95" s="604"/>
      <c r="Z95" s="604"/>
      <c r="AA95" s="604"/>
      <c r="AB95" s="604"/>
      <c r="AC95" s="604"/>
      <c r="AD95" s="604"/>
      <c r="AE95" s="604"/>
      <c r="AF95" s="604"/>
      <c r="AG95" s="604"/>
      <c r="AH95" s="604"/>
      <c r="AI95" s="604"/>
      <c r="AJ95" s="604"/>
      <c r="AK95" s="604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5" t="s">
        <v>3636</v>
      </c>
      <c r="B96" s="188" t="s">
        <v>3937</v>
      </c>
      <c r="C96" s="633" t="s">
        <v>3938</v>
      </c>
      <c r="D96" s="599">
        <v>6478648.0</v>
      </c>
      <c r="E96" s="373" t="s">
        <v>18</v>
      </c>
      <c r="F96" s="599" t="s">
        <v>19</v>
      </c>
      <c r="G96" s="616" t="s">
        <v>52</v>
      </c>
      <c r="H96" s="616" t="str">
        <f>IFERROR(VLOOKUP(G96,'Cadastro de assessores'!A:B,2,FALSE),"Não Cadastrado")</f>
        <v>18009</v>
      </c>
      <c r="I96" s="616"/>
      <c r="J96" s="606" t="s">
        <v>2372</v>
      </c>
      <c r="K96" s="373" t="s">
        <v>214</v>
      </c>
      <c r="L96" s="325" t="s">
        <v>3652</v>
      </c>
      <c r="M96" s="600">
        <v>44442.0</v>
      </c>
      <c r="N96" s="600">
        <v>44445.0</v>
      </c>
      <c r="O96" s="607">
        <v>44914.0</v>
      </c>
      <c r="P96" s="325" t="s">
        <v>38</v>
      </c>
      <c r="Q96" s="602">
        <v>0.007</v>
      </c>
      <c r="R96" s="213" t="s">
        <v>3939</v>
      </c>
      <c r="S96" s="603"/>
      <c r="T96" s="325" t="str">
        <f t="shared" si="11"/>
        <v>Não Qualificado</v>
      </c>
      <c r="U96" s="325" t="s">
        <v>215</v>
      </c>
      <c r="V96" s="325" t="s">
        <v>2649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4"/>
      <c r="AJ96" s="604"/>
      <c r="AK96" s="326"/>
      <c r="AL96" s="326"/>
      <c r="AM96" s="326"/>
      <c r="AN96" s="326"/>
      <c r="AO96" s="326"/>
      <c r="AP96" s="326"/>
      <c r="AQ96" s="326"/>
      <c r="AR96" s="326"/>
      <c r="AS96" s="326"/>
      <c r="AT96" s="624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5" t="s">
        <v>3636</v>
      </c>
      <c r="B97" s="188" t="s">
        <v>3940</v>
      </c>
      <c r="C97" s="605" t="s">
        <v>3941</v>
      </c>
      <c r="D97" s="325">
        <v>4553905.0</v>
      </c>
      <c r="E97" s="373" t="s">
        <v>67</v>
      </c>
      <c r="F97" s="373" t="s">
        <v>29</v>
      </c>
      <c r="G97" s="373" t="s">
        <v>3942</v>
      </c>
      <c r="H97" s="373" t="str">
        <f>IFERROR(VLOOKUP(G97,'Cadastro de assessores'!A:B,2,FALSE),"Não Cadastrado")</f>
        <v>19157</v>
      </c>
      <c r="I97" s="373"/>
      <c r="J97" s="373" t="s">
        <v>3739</v>
      </c>
      <c r="K97" s="325" t="s">
        <v>239</v>
      </c>
      <c r="L97" s="325" t="s">
        <v>3640</v>
      </c>
      <c r="M97" s="601">
        <v>44130.0</v>
      </c>
      <c r="N97" s="601">
        <v>44132.0</v>
      </c>
      <c r="O97" s="340"/>
      <c r="P97" s="340" t="s">
        <v>3641</v>
      </c>
      <c r="Q97" s="602">
        <v>0.02</v>
      </c>
      <c r="R97" s="609"/>
      <c r="S97" s="603"/>
      <c r="T97" s="325" t="str">
        <f t="shared" si="11"/>
        <v/>
      </c>
      <c r="U97" s="325" t="s">
        <v>215</v>
      </c>
      <c r="V97" s="325" t="s">
        <v>2400</v>
      </c>
      <c r="W97" s="325" t="s">
        <v>29</v>
      </c>
      <c r="X97" s="604" t="s">
        <v>3647</v>
      </c>
      <c r="Y97" s="604" t="s">
        <v>3647</v>
      </c>
      <c r="Z97" s="604" t="s">
        <v>3647</v>
      </c>
      <c r="AA97" s="604" t="s">
        <v>3647</v>
      </c>
      <c r="AB97" s="604" t="s">
        <v>3647</v>
      </c>
      <c r="AC97" s="604" t="s">
        <v>3647</v>
      </c>
      <c r="AD97" s="604" t="s">
        <v>3647</v>
      </c>
      <c r="AE97" s="604" t="s">
        <v>3647</v>
      </c>
      <c r="AF97" s="604" t="s">
        <v>3647</v>
      </c>
      <c r="AG97" s="604" t="s">
        <v>3647</v>
      </c>
      <c r="AH97" s="604" t="s">
        <v>3647</v>
      </c>
      <c r="AI97" s="604" t="s">
        <v>3647</v>
      </c>
      <c r="AJ97" s="604" t="s">
        <v>3943</v>
      </c>
      <c r="AK97" s="604" t="s">
        <v>3944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2375</v>
      </c>
      <c r="BF97" s="326" t="s">
        <v>2375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5" t="s">
        <v>3636</v>
      </c>
      <c r="B98" s="188" t="s">
        <v>3484</v>
      </c>
      <c r="C98" s="605" t="s">
        <v>3481</v>
      </c>
      <c r="D98" s="325">
        <v>4425922.0</v>
      </c>
      <c r="E98" s="325" t="s">
        <v>67</v>
      </c>
      <c r="F98" s="325" t="s">
        <v>29</v>
      </c>
      <c r="G98" s="325" t="s">
        <v>3483</v>
      </c>
      <c r="H98" s="325" t="str">
        <f>IFERROR(VLOOKUP(G98,'Cadastro de assessores'!A:B,2,FALSE),"Não Cadastrado")</f>
        <v>14574</v>
      </c>
      <c r="I98" s="325"/>
      <c r="J98" s="606" t="s">
        <v>2372</v>
      </c>
      <c r="K98" s="325" t="s">
        <v>2372</v>
      </c>
      <c r="L98" s="325" t="s">
        <v>3640</v>
      </c>
      <c r="M98" s="608">
        <v>44076.0</v>
      </c>
      <c r="N98" s="608">
        <v>44076.0</v>
      </c>
      <c r="O98" s="325"/>
      <c r="P98" s="325" t="s">
        <v>3645</v>
      </c>
      <c r="Q98" s="602">
        <v>0.015</v>
      </c>
      <c r="R98" s="609" t="s">
        <v>3945</v>
      </c>
      <c r="S98" s="603"/>
      <c r="T98" s="325" t="str">
        <f t="shared" si="11"/>
        <v/>
      </c>
      <c r="U98" s="325" t="s">
        <v>215</v>
      </c>
      <c r="V98" s="325" t="s">
        <v>2374</v>
      </c>
      <c r="W98" s="325" t="s">
        <v>29</v>
      </c>
      <c r="X98" s="604" t="s">
        <v>3647</v>
      </c>
      <c r="Y98" s="604" t="s">
        <v>3647</v>
      </c>
      <c r="Z98" s="604" t="s">
        <v>3647</v>
      </c>
      <c r="AA98" s="604" t="s">
        <v>3647</v>
      </c>
      <c r="AB98" s="604" t="s">
        <v>3647</v>
      </c>
      <c r="AC98" s="604" t="s">
        <v>3647</v>
      </c>
      <c r="AD98" s="604" t="s">
        <v>3647</v>
      </c>
      <c r="AE98" s="604" t="s">
        <v>3647</v>
      </c>
      <c r="AF98" s="604" t="s">
        <v>3647</v>
      </c>
      <c r="AG98" s="604" t="s">
        <v>3647</v>
      </c>
      <c r="AH98" s="604" t="s">
        <v>3647</v>
      </c>
      <c r="AI98" s="604" t="s">
        <v>3946</v>
      </c>
      <c r="AJ98" s="604" t="s">
        <v>3947</v>
      </c>
      <c r="AK98" s="604" t="s">
        <v>3948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5" t="s">
        <v>3636</v>
      </c>
      <c r="B99" s="188" t="s">
        <v>3949</v>
      </c>
      <c r="C99" s="578" t="s">
        <v>3950</v>
      </c>
      <c r="D99" s="625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6" t="s">
        <v>2372</v>
      </c>
      <c r="K99" s="325" t="s">
        <v>2372</v>
      </c>
      <c r="L99" s="325" t="s">
        <v>3640</v>
      </c>
      <c r="M99" s="608">
        <v>44648.0</v>
      </c>
      <c r="N99" s="608">
        <v>44648.0</v>
      </c>
      <c r="O99" s="608">
        <v>44796.0</v>
      </c>
      <c r="P99" s="325" t="s">
        <v>3645</v>
      </c>
      <c r="Q99" s="602">
        <v>0.0</v>
      </c>
      <c r="R99" s="634" t="s">
        <v>3951</v>
      </c>
      <c r="S99" s="603"/>
      <c r="T99" s="325" t="str">
        <f t="shared" si="11"/>
        <v>Não Qualificado</v>
      </c>
      <c r="U99" s="325" t="s">
        <v>215</v>
      </c>
      <c r="V99" s="325" t="s">
        <v>2461</v>
      </c>
      <c r="W99" s="325" t="s">
        <v>19</v>
      </c>
      <c r="X99" s="604"/>
      <c r="Y99" s="604"/>
      <c r="Z99" s="604"/>
      <c r="AA99" s="604"/>
      <c r="AB99" s="604"/>
      <c r="AC99" s="604"/>
      <c r="AD99" s="604"/>
      <c r="AE99" s="604"/>
      <c r="AF99" s="604"/>
      <c r="AG99" s="604"/>
      <c r="AH99" s="604"/>
      <c r="AI99" s="604"/>
      <c r="AJ99" s="604"/>
      <c r="AK99" s="604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2375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5" t="s">
        <v>3636</v>
      </c>
      <c r="B100" s="188" t="s">
        <v>3949</v>
      </c>
      <c r="C100" s="578" t="s">
        <v>3950</v>
      </c>
      <c r="D100" s="635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6" t="s">
        <v>2372</v>
      </c>
      <c r="K100" s="325" t="s">
        <v>2372</v>
      </c>
      <c r="L100" s="325" t="s">
        <v>3640</v>
      </c>
      <c r="M100" s="608">
        <v>44648.0</v>
      </c>
      <c r="N100" s="608">
        <v>44648.0</v>
      </c>
      <c r="O100" s="608">
        <v>44796.0</v>
      </c>
      <c r="P100" s="325" t="s">
        <v>3645</v>
      </c>
      <c r="Q100" s="602">
        <v>0.015</v>
      </c>
      <c r="R100" s="213" t="s">
        <v>3952</v>
      </c>
      <c r="S100" s="603"/>
      <c r="T100" s="325" t="str">
        <f t="shared" si="11"/>
        <v/>
      </c>
      <c r="U100" s="325" t="s">
        <v>215</v>
      </c>
      <c r="V100" s="325" t="s">
        <v>2461</v>
      </c>
      <c r="W100" s="325" t="s">
        <v>19</v>
      </c>
      <c r="X100" s="604"/>
      <c r="Y100" s="604"/>
      <c r="Z100" s="604"/>
      <c r="AA100" s="604"/>
      <c r="AB100" s="604"/>
      <c r="AC100" s="604"/>
      <c r="AD100" s="604"/>
      <c r="AE100" s="604"/>
      <c r="AF100" s="604"/>
      <c r="AG100" s="604"/>
      <c r="AH100" s="604"/>
      <c r="AI100" s="604"/>
      <c r="AJ100" s="604"/>
      <c r="AK100" s="604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5" t="s">
        <v>3636</v>
      </c>
      <c r="B101" s="188" t="s">
        <v>3953</v>
      </c>
      <c r="C101" s="605" t="s">
        <v>3954</v>
      </c>
      <c r="D101" s="325">
        <v>4638237.0</v>
      </c>
      <c r="E101" s="325" t="s">
        <v>67</v>
      </c>
      <c r="F101" s="325" t="s">
        <v>29</v>
      </c>
      <c r="G101" s="325" t="s">
        <v>3904</v>
      </c>
      <c r="H101" s="325" t="str">
        <f>IFERROR(VLOOKUP(G101,'Cadastro de assessores'!A:B,2,FALSE),"Não Cadastrado")</f>
        <v>15049</v>
      </c>
      <c r="I101" s="325"/>
      <c r="J101" s="606" t="s">
        <v>2372</v>
      </c>
      <c r="K101" s="325" t="s">
        <v>2372</v>
      </c>
      <c r="L101" s="325" t="s">
        <v>3652</v>
      </c>
      <c r="M101" s="607"/>
      <c r="N101" s="607">
        <v>44186.0</v>
      </c>
      <c r="O101" s="608">
        <v>44803.0</v>
      </c>
      <c r="P101" s="325" t="s">
        <v>3653</v>
      </c>
      <c r="Q101" s="602">
        <v>0.012</v>
      </c>
      <c r="R101" s="609" t="s">
        <v>3955</v>
      </c>
      <c r="S101" s="603"/>
      <c r="T101" s="325" t="str">
        <f t="shared" si="11"/>
        <v>Não Qualificado</v>
      </c>
      <c r="U101" s="325" t="s">
        <v>215</v>
      </c>
      <c r="V101" s="325" t="s">
        <v>3956</v>
      </c>
      <c r="W101" s="325" t="s">
        <v>1406</v>
      </c>
      <c r="X101" s="604" t="s">
        <v>3647</v>
      </c>
      <c r="Y101" s="604" t="s">
        <v>3647</v>
      </c>
      <c r="Z101" s="604" t="s">
        <v>3647</v>
      </c>
      <c r="AA101" s="604" t="s">
        <v>3647</v>
      </c>
      <c r="AB101" s="604" t="s">
        <v>3647</v>
      </c>
      <c r="AC101" s="604" t="s">
        <v>3647</v>
      </c>
      <c r="AD101" s="604" t="s">
        <v>3647</v>
      </c>
      <c r="AE101" s="604" t="s">
        <v>3647</v>
      </c>
      <c r="AF101" s="604" t="s">
        <v>3647</v>
      </c>
      <c r="AG101" s="604" t="s">
        <v>3647</v>
      </c>
      <c r="AH101" s="604" t="s">
        <v>3647</v>
      </c>
      <c r="AI101" s="604" t="s">
        <v>3647</v>
      </c>
      <c r="AJ101" s="604" t="s">
        <v>3647</v>
      </c>
      <c r="AK101" s="604" t="s">
        <v>3647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5" t="s">
        <v>3636</v>
      </c>
      <c r="B102" s="188" t="s">
        <v>3957</v>
      </c>
      <c r="C102" s="605" t="s">
        <v>3958</v>
      </c>
      <c r="D102" s="325">
        <v>9920.0</v>
      </c>
      <c r="E102" s="325" t="s">
        <v>67</v>
      </c>
      <c r="F102" s="325" t="s">
        <v>29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6" t="s">
        <v>2372</v>
      </c>
      <c r="K102" s="325"/>
      <c r="L102" s="325" t="s">
        <v>3668</v>
      </c>
      <c r="M102" s="608"/>
      <c r="N102" s="608">
        <v>44105.0</v>
      </c>
      <c r="O102" s="608">
        <v>44777.0</v>
      </c>
      <c r="P102" s="325" t="s">
        <v>3959</v>
      </c>
      <c r="Q102" s="602">
        <v>0.015</v>
      </c>
      <c r="R102" s="496" t="s">
        <v>3960</v>
      </c>
      <c r="S102" s="603"/>
      <c r="T102" s="325" t="str">
        <f t="shared" si="11"/>
        <v>Não Qualificado</v>
      </c>
      <c r="U102" s="325" t="s">
        <v>3961</v>
      </c>
      <c r="V102" s="325" t="s">
        <v>2473</v>
      </c>
      <c r="W102" s="325" t="s">
        <v>780</v>
      </c>
      <c r="X102" s="604" t="s">
        <v>3647</v>
      </c>
      <c r="Y102" s="604" t="s">
        <v>3647</v>
      </c>
      <c r="Z102" s="604" t="s">
        <v>3647</v>
      </c>
      <c r="AA102" s="604" t="s">
        <v>3647</v>
      </c>
      <c r="AB102" s="604" t="s">
        <v>3647</v>
      </c>
      <c r="AC102" s="604" t="s">
        <v>3647</v>
      </c>
      <c r="AD102" s="604" t="s">
        <v>3647</v>
      </c>
      <c r="AE102" s="604" t="s">
        <v>3647</v>
      </c>
      <c r="AF102" s="604" t="s">
        <v>3647</v>
      </c>
      <c r="AG102" s="604" t="s">
        <v>3647</v>
      </c>
      <c r="AH102" s="604" t="s">
        <v>3647</v>
      </c>
      <c r="AI102" s="604" t="s">
        <v>3647</v>
      </c>
      <c r="AJ102" s="604" t="s">
        <v>3647</v>
      </c>
      <c r="AK102" s="604" t="s">
        <v>3962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3963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5" t="s">
        <v>3636</v>
      </c>
      <c r="B103" s="188" t="s">
        <v>3964</v>
      </c>
      <c r="C103" s="578" t="s">
        <v>3965</v>
      </c>
      <c r="D103" s="523">
        <v>4422283.0</v>
      </c>
      <c r="E103" s="325" t="s">
        <v>67</v>
      </c>
      <c r="F103" s="523" t="s">
        <v>29</v>
      </c>
      <c r="G103" s="325" t="s">
        <v>3966</v>
      </c>
      <c r="H103" s="325" t="str">
        <f>IFERROR(VLOOKUP(G103,'Cadastro de assessores'!A:B,2,FALSE),"Não Cadastrado")</f>
        <v>17489</v>
      </c>
      <c r="I103" s="325"/>
      <c r="J103" s="606" t="s">
        <v>2372</v>
      </c>
      <c r="K103" s="325" t="s">
        <v>2372</v>
      </c>
      <c r="L103" s="325" t="s">
        <v>3640</v>
      </c>
      <c r="M103" s="608">
        <v>44091.0</v>
      </c>
      <c r="N103" s="608">
        <v>44091.0</v>
      </c>
      <c r="O103" s="608">
        <v>44692.0</v>
      </c>
      <c r="P103" s="325" t="s">
        <v>3657</v>
      </c>
      <c r="Q103" s="602">
        <v>0.025</v>
      </c>
      <c r="R103" s="609" t="s">
        <v>3734</v>
      </c>
      <c r="S103" s="603"/>
      <c r="T103" s="325" t="str">
        <f t="shared" si="11"/>
        <v>Não Qualificado</v>
      </c>
      <c r="U103" s="325" t="s">
        <v>215</v>
      </c>
      <c r="V103" s="325" t="s">
        <v>2374</v>
      </c>
      <c r="W103" s="325" t="s">
        <v>29</v>
      </c>
      <c r="X103" s="604" t="s">
        <v>3647</v>
      </c>
      <c r="Y103" s="604" t="s">
        <v>3647</v>
      </c>
      <c r="Z103" s="604" t="s">
        <v>3647</v>
      </c>
      <c r="AA103" s="604" t="s">
        <v>3647</v>
      </c>
      <c r="AB103" s="604" t="s">
        <v>3647</v>
      </c>
      <c r="AC103" s="604" t="s">
        <v>3647</v>
      </c>
      <c r="AD103" s="604" t="s">
        <v>3647</v>
      </c>
      <c r="AE103" s="604" t="s">
        <v>3647</v>
      </c>
      <c r="AF103" s="604" t="s">
        <v>3647</v>
      </c>
      <c r="AG103" s="604" t="s">
        <v>3647</v>
      </c>
      <c r="AH103" s="604" t="s">
        <v>3647</v>
      </c>
      <c r="AI103" s="604" t="s">
        <v>3967</v>
      </c>
      <c r="AJ103" s="604" t="s">
        <v>3968</v>
      </c>
      <c r="AK103" s="604" t="s">
        <v>3969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2375</v>
      </c>
      <c r="BF103" s="326" t="s">
        <v>2375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5" t="s">
        <v>3636</v>
      </c>
      <c r="B104" s="188" t="s">
        <v>3970</v>
      </c>
      <c r="C104" s="578" t="s">
        <v>3971</v>
      </c>
      <c r="D104" s="523">
        <v>5928177.0</v>
      </c>
      <c r="E104" s="325" t="s">
        <v>18</v>
      </c>
      <c r="F104" s="523" t="s">
        <v>19</v>
      </c>
      <c r="G104" s="325" t="s">
        <v>3972</v>
      </c>
      <c r="H104" s="325" t="str">
        <f>IFERROR(VLOOKUP(G104,'Cadastro de assessores'!A:B,2,FALSE),"Não Cadastrado")</f>
        <v>14294</v>
      </c>
      <c r="I104" s="325"/>
      <c r="J104" s="606" t="s">
        <v>2372</v>
      </c>
      <c r="K104" s="325" t="s">
        <v>2372</v>
      </c>
      <c r="L104" s="325" t="s">
        <v>3640</v>
      </c>
      <c r="M104" s="608">
        <v>44398.0</v>
      </c>
      <c r="N104" s="608">
        <v>44398.0</v>
      </c>
      <c r="O104" s="608">
        <v>44680.0</v>
      </c>
      <c r="P104" s="325" t="s">
        <v>38</v>
      </c>
      <c r="Q104" s="602">
        <v>0.007</v>
      </c>
      <c r="R104" s="213" t="s">
        <v>3973</v>
      </c>
      <c r="S104" s="603"/>
      <c r="T104" s="325" t="str">
        <f t="shared" si="11"/>
        <v>Não Qualificado</v>
      </c>
      <c r="U104" s="340" t="s">
        <v>296</v>
      </c>
      <c r="V104" s="340" t="s">
        <v>3974</v>
      </c>
      <c r="W104" s="340" t="s">
        <v>298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4"/>
      <c r="AJ104" s="604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2375</v>
      </c>
      <c r="BF104" s="326" t="s">
        <v>2375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5" t="s">
        <v>3636</v>
      </c>
      <c r="B105" s="188" t="s">
        <v>3975</v>
      </c>
      <c r="C105" s="605" t="s">
        <v>3976</v>
      </c>
      <c r="D105" s="325">
        <v>4627802.0</v>
      </c>
      <c r="E105" s="325" t="s">
        <v>67</v>
      </c>
      <c r="F105" s="325" t="s">
        <v>29</v>
      </c>
      <c r="G105" s="325" t="s">
        <v>3977</v>
      </c>
      <c r="H105" s="325" t="str">
        <f>IFERROR(VLOOKUP(G105,'Cadastro de assessores'!A:B,2,FALSE),"Não Cadastrado")</f>
        <v>14699</v>
      </c>
      <c r="I105" s="325"/>
      <c r="J105" s="606" t="s">
        <v>2372</v>
      </c>
      <c r="K105" s="325" t="s">
        <v>2372</v>
      </c>
      <c r="L105" s="325" t="s">
        <v>3640</v>
      </c>
      <c r="M105" s="607">
        <v>44183.0</v>
      </c>
      <c r="N105" s="607">
        <v>44183.0</v>
      </c>
      <c r="O105" s="608">
        <v>44253.0</v>
      </c>
      <c r="P105" s="325" t="s">
        <v>3645</v>
      </c>
      <c r="Q105" s="602">
        <v>0.015</v>
      </c>
      <c r="R105" s="609" t="s">
        <v>3978</v>
      </c>
      <c r="S105" s="603"/>
      <c r="T105" s="325" t="str">
        <f t="shared" si="11"/>
        <v/>
      </c>
      <c r="U105" s="325" t="s">
        <v>215</v>
      </c>
      <c r="V105" s="325" t="s">
        <v>2400</v>
      </c>
      <c r="W105" s="325" t="s">
        <v>29</v>
      </c>
      <c r="X105" s="604" t="s">
        <v>3647</v>
      </c>
      <c r="Y105" s="604" t="s">
        <v>3647</v>
      </c>
      <c r="Z105" s="604" t="s">
        <v>3647</v>
      </c>
      <c r="AA105" s="604" t="s">
        <v>3647</v>
      </c>
      <c r="AB105" s="604" t="s">
        <v>3647</v>
      </c>
      <c r="AC105" s="604" t="s">
        <v>3647</v>
      </c>
      <c r="AD105" s="604" t="s">
        <v>3647</v>
      </c>
      <c r="AE105" s="604" t="s">
        <v>3647</v>
      </c>
      <c r="AF105" s="604" t="s">
        <v>3647</v>
      </c>
      <c r="AG105" s="604" t="s">
        <v>3647</v>
      </c>
      <c r="AH105" s="604" t="s">
        <v>3647</v>
      </c>
      <c r="AI105" s="604" t="s">
        <v>3647</v>
      </c>
      <c r="AJ105" s="604" t="s">
        <v>3647</v>
      </c>
      <c r="AK105" s="604" t="s">
        <v>3647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2375</v>
      </c>
      <c r="BF105" s="326" t="s">
        <v>2375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5" t="s">
        <v>3636</v>
      </c>
      <c r="B106" s="188" t="s">
        <v>3979</v>
      </c>
      <c r="C106" s="605" t="s">
        <v>3980</v>
      </c>
      <c r="D106" s="325">
        <v>4401235.0</v>
      </c>
      <c r="E106" s="373" t="s">
        <v>18</v>
      </c>
      <c r="F106" s="373" t="s">
        <v>29</v>
      </c>
      <c r="G106" s="373" t="s">
        <v>3981</v>
      </c>
      <c r="H106" s="373">
        <f>IFERROR(VLOOKUP(G106,'Cadastro de assessores'!A:B,2,FALSE),"Não Cadastrado")</f>
        <v>12337</v>
      </c>
      <c r="I106" s="373"/>
      <c r="J106" s="606" t="s">
        <v>2372</v>
      </c>
      <c r="K106" s="373" t="s">
        <v>214</v>
      </c>
      <c r="L106" s="325" t="s">
        <v>3652</v>
      </c>
      <c r="M106" s="600">
        <v>44819.0</v>
      </c>
      <c r="N106" s="600">
        <v>44089.0</v>
      </c>
      <c r="O106" s="608">
        <v>44930.0</v>
      </c>
      <c r="P106" s="325" t="s">
        <v>38</v>
      </c>
      <c r="Q106" s="602">
        <v>0.007</v>
      </c>
      <c r="R106" s="609" t="s">
        <v>3982</v>
      </c>
      <c r="S106" s="603"/>
      <c r="T106" s="325" t="str">
        <f t="shared" si="11"/>
        <v/>
      </c>
      <c r="U106" s="325" t="s">
        <v>215</v>
      </c>
      <c r="V106" s="325" t="s">
        <v>2432</v>
      </c>
      <c r="W106" s="340" t="s">
        <v>29</v>
      </c>
      <c r="X106" s="604" t="s">
        <v>3647</v>
      </c>
      <c r="Y106" s="604" t="s">
        <v>3647</v>
      </c>
      <c r="Z106" s="604" t="s">
        <v>3647</v>
      </c>
      <c r="AA106" s="604" t="s">
        <v>3647</v>
      </c>
      <c r="AB106" s="604" t="s">
        <v>3647</v>
      </c>
      <c r="AC106" s="604" t="s">
        <v>3647</v>
      </c>
      <c r="AD106" s="604" t="s">
        <v>3647</v>
      </c>
      <c r="AE106" s="604" t="s">
        <v>3647</v>
      </c>
      <c r="AF106" s="604" t="s">
        <v>3647</v>
      </c>
      <c r="AG106" s="604" t="s">
        <v>3647</v>
      </c>
      <c r="AH106" s="604" t="s">
        <v>3647</v>
      </c>
      <c r="AI106" s="604" t="s">
        <v>3983</v>
      </c>
      <c r="AJ106" s="604" t="s">
        <v>3984</v>
      </c>
      <c r="AK106" s="604" t="s">
        <v>3985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5" t="s">
        <v>3636</v>
      </c>
      <c r="B107" s="188" t="s">
        <v>682</v>
      </c>
      <c r="C107" s="605" t="s">
        <v>680</v>
      </c>
      <c r="D107" s="325">
        <v>2720929.0</v>
      </c>
      <c r="E107" s="373" t="s">
        <v>18</v>
      </c>
      <c r="F107" s="373" t="s">
        <v>29</v>
      </c>
      <c r="G107" s="373" t="s">
        <v>3981</v>
      </c>
      <c r="H107" s="373">
        <f>IFERROR(VLOOKUP(G107,'Cadastro de assessores'!A:B,2,FALSE),"Não Cadastrado")</f>
        <v>12337</v>
      </c>
      <c r="I107" s="373"/>
      <c r="J107" s="373" t="s">
        <v>214</v>
      </c>
      <c r="K107" s="373" t="s">
        <v>214</v>
      </c>
      <c r="L107" s="325" t="s">
        <v>3652</v>
      </c>
      <c r="M107" s="600">
        <v>44109.0</v>
      </c>
      <c r="N107" s="600">
        <v>44111.0</v>
      </c>
      <c r="O107" s="325"/>
      <c r="P107" s="325" t="s">
        <v>3653</v>
      </c>
      <c r="Q107" s="602">
        <v>0.012</v>
      </c>
      <c r="R107" s="609" t="s">
        <v>3986</v>
      </c>
      <c r="S107" s="603"/>
      <c r="T107" s="325" t="str">
        <f t="shared" si="11"/>
        <v>Qualificado</v>
      </c>
      <c r="U107" s="325" t="s">
        <v>215</v>
      </c>
      <c r="V107" s="325" t="s">
        <v>2432</v>
      </c>
      <c r="W107" s="340" t="s">
        <v>29</v>
      </c>
      <c r="X107" s="604" t="s">
        <v>3647</v>
      </c>
      <c r="Y107" s="604" t="s">
        <v>3647</v>
      </c>
      <c r="Z107" s="604" t="s">
        <v>3647</v>
      </c>
      <c r="AA107" s="604" t="s">
        <v>3647</v>
      </c>
      <c r="AB107" s="604" t="s">
        <v>3647</v>
      </c>
      <c r="AC107" s="604" t="s">
        <v>3647</v>
      </c>
      <c r="AD107" s="604" t="s">
        <v>3647</v>
      </c>
      <c r="AE107" s="604" t="s">
        <v>3647</v>
      </c>
      <c r="AF107" s="604" t="s">
        <v>3647</v>
      </c>
      <c r="AG107" s="604" t="s">
        <v>3647</v>
      </c>
      <c r="AH107" s="604" t="s">
        <v>3647</v>
      </c>
      <c r="AI107" s="604" t="s">
        <v>3647</v>
      </c>
      <c r="AJ107" s="604" t="s">
        <v>3987</v>
      </c>
      <c r="AK107" s="604" t="s">
        <v>3988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5" t="s">
        <v>3636</v>
      </c>
      <c r="B108" s="188" t="s">
        <v>682</v>
      </c>
      <c r="C108" s="578" t="s">
        <v>680</v>
      </c>
      <c r="D108" s="612">
        <v>8233833.0</v>
      </c>
      <c r="E108" s="373" t="s">
        <v>18</v>
      </c>
      <c r="F108" s="373" t="s">
        <v>29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2" t="s">
        <v>2408</v>
      </c>
      <c r="K108" s="325" t="s">
        <v>239</v>
      </c>
      <c r="L108" s="325" t="s">
        <v>3652</v>
      </c>
      <c r="M108" s="325" t="s">
        <v>2409</v>
      </c>
      <c r="N108" s="622" t="s">
        <v>2408</v>
      </c>
      <c r="O108" s="325"/>
      <c r="P108" s="325" t="s">
        <v>3989</v>
      </c>
      <c r="Q108" s="602">
        <v>0.01</v>
      </c>
      <c r="R108" s="609"/>
      <c r="S108" s="603"/>
      <c r="T108" s="325" t="str">
        <f t="shared" si="11"/>
        <v>Não Qualificado</v>
      </c>
      <c r="U108" s="325" t="s">
        <v>215</v>
      </c>
      <c r="V108" s="325" t="s">
        <v>2432</v>
      </c>
      <c r="W108" s="325" t="s">
        <v>29</v>
      </c>
      <c r="X108" s="604"/>
      <c r="Y108" s="604"/>
      <c r="Z108" s="604"/>
      <c r="AA108" s="604"/>
      <c r="AB108" s="604"/>
      <c r="AC108" s="604"/>
      <c r="AD108" s="604"/>
      <c r="AE108" s="604"/>
      <c r="AF108" s="604"/>
      <c r="AG108" s="604"/>
      <c r="AH108" s="604"/>
      <c r="AI108" s="604"/>
      <c r="AJ108" s="604"/>
      <c r="AK108" s="604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2375</v>
      </c>
      <c r="BF108" s="326" t="s">
        <v>2375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5" t="s">
        <v>3636</v>
      </c>
      <c r="B109" s="188" t="s">
        <v>689</v>
      </c>
      <c r="C109" s="605" t="s">
        <v>3990</v>
      </c>
      <c r="D109" s="612">
        <v>6096787.0</v>
      </c>
      <c r="E109" s="373" t="s">
        <v>67</v>
      </c>
      <c r="F109" s="373" t="s">
        <v>29</v>
      </c>
      <c r="G109" s="373" t="s">
        <v>3991</v>
      </c>
      <c r="H109" s="373">
        <f>IFERROR(VLOOKUP(G109,'Cadastro de assessores'!A:B,2,FALSE),"Não Cadastrado")</f>
        <v>12352</v>
      </c>
      <c r="I109" s="373"/>
      <c r="J109" s="373" t="s">
        <v>214</v>
      </c>
      <c r="K109" s="373"/>
      <c r="L109" s="325" t="s">
        <v>3652</v>
      </c>
      <c r="M109" s="600">
        <v>44834.0</v>
      </c>
      <c r="N109" s="600">
        <v>44840.0</v>
      </c>
      <c r="O109" s="340"/>
      <c r="P109" s="340" t="s">
        <v>38</v>
      </c>
      <c r="Q109" s="602">
        <v>0.01</v>
      </c>
      <c r="R109" s="609"/>
      <c r="S109" s="603"/>
      <c r="T109" s="325"/>
      <c r="U109" s="325"/>
      <c r="V109" s="325"/>
      <c r="W109" s="325" t="s">
        <v>2409</v>
      </c>
      <c r="X109" s="604"/>
      <c r="Y109" s="604"/>
      <c r="Z109" s="604"/>
      <c r="AA109" s="604"/>
      <c r="AB109" s="604"/>
      <c r="AC109" s="604"/>
      <c r="AD109" s="604"/>
      <c r="AE109" s="604"/>
      <c r="AF109" s="604"/>
      <c r="AG109" s="604"/>
      <c r="AH109" s="604"/>
      <c r="AI109" s="604"/>
      <c r="AJ109" s="604"/>
      <c r="AK109" s="604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5" t="s">
        <v>3636</v>
      </c>
      <c r="B110" s="188" t="s">
        <v>3992</v>
      </c>
      <c r="C110" s="605" t="s">
        <v>3993</v>
      </c>
      <c r="D110" s="325">
        <v>4860809.0</v>
      </c>
      <c r="E110" s="373" t="s">
        <v>67</v>
      </c>
      <c r="F110" s="373" t="s">
        <v>29</v>
      </c>
      <c r="G110" s="373" t="s">
        <v>3977</v>
      </c>
      <c r="H110" s="373" t="str">
        <f>IFERROR(VLOOKUP(G110,'Cadastro de assessores'!A:B,2,FALSE),"Não Cadastrado")</f>
        <v>14699</v>
      </c>
      <c r="I110" s="373"/>
      <c r="J110" s="373" t="s">
        <v>214</v>
      </c>
      <c r="K110" s="373" t="s">
        <v>214</v>
      </c>
      <c r="L110" s="325" t="s">
        <v>3652</v>
      </c>
      <c r="M110" s="600">
        <v>44264.0</v>
      </c>
      <c r="N110" s="600">
        <v>44264.0</v>
      </c>
      <c r="O110" s="340"/>
      <c r="P110" s="340" t="s">
        <v>3687</v>
      </c>
      <c r="Q110" s="602">
        <v>0.008</v>
      </c>
      <c r="R110" s="609"/>
      <c r="S110" s="603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215</v>
      </c>
      <c r="V110" s="325" t="s">
        <v>2400</v>
      </c>
      <c r="W110" s="325" t="s">
        <v>29</v>
      </c>
      <c r="X110" s="604"/>
      <c r="Y110" s="604"/>
      <c r="Z110" s="604"/>
      <c r="AA110" s="604"/>
      <c r="AB110" s="604"/>
      <c r="AC110" s="604"/>
      <c r="AD110" s="604"/>
      <c r="AE110" s="604"/>
      <c r="AF110" s="604"/>
      <c r="AG110" s="604"/>
      <c r="AH110" s="604"/>
      <c r="AI110" s="604"/>
      <c r="AJ110" s="604"/>
      <c r="AK110" s="604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5" t="s">
        <v>3636</v>
      </c>
      <c r="B111" s="188" t="s">
        <v>3992</v>
      </c>
      <c r="C111" s="605" t="s">
        <v>3993</v>
      </c>
      <c r="D111" s="325">
        <v>4841420.0</v>
      </c>
      <c r="E111" s="373" t="s">
        <v>67</v>
      </c>
      <c r="F111" s="373" t="s">
        <v>29</v>
      </c>
      <c r="G111" s="373" t="s">
        <v>3977</v>
      </c>
      <c r="H111" s="373" t="str">
        <f>IFERROR(VLOOKUP(G111,'Cadastro de assessores'!A:B,2,FALSE),"Não Cadastrado")</f>
        <v>14699</v>
      </c>
      <c r="I111" s="373"/>
      <c r="J111" s="373" t="s">
        <v>214</v>
      </c>
      <c r="K111" s="373" t="s">
        <v>214</v>
      </c>
      <c r="L111" s="325" t="s">
        <v>3652</v>
      </c>
      <c r="M111" s="600">
        <v>44264.0</v>
      </c>
      <c r="N111" s="600">
        <v>44264.0</v>
      </c>
      <c r="O111" s="325"/>
      <c r="P111" s="325" t="s">
        <v>3645</v>
      </c>
      <c r="Q111" s="602">
        <v>0.015</v>
      </c>
      <c r="R111" s="609"/>
      <c r="S111" s="603"/>
      <c r="T111" s="325" t="str">
        <f t="shared" si="12"/>
        <v>Não Qualificado</v>
      </c>
      <c r="U111" s="325" t="s">
        <v>215</v>
      </c>
      <c r="V111" s="325" t="s">
        <v>2400</v>
      </c>
      <c r="W111" s="325" t="s">
        <v>29</v>
      </c>
      <c r="X111" s="604"/>
      <c r="Y111" s="604"/>
      <c r="Z111" s="604"/>
      <c r="AA111" s="604"/>
      <c r="AB111" s="604"/>
      <c r="AC111" s="604"/>
      <c r="AD111" s="604"/>
      <c r="AE111" s="604"/>
      <c r="AF111" s="604"/>
      <c r="AG111" s="604"/>
      <c r="AH111" s="604"/>
      <c r="AI111" s="604"/>
      <c r="AJ111" s="604"/>
      <c r="AK111" s="604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5" t="s">
        <v>3636</v>
      </c>
      <c r="B112" s="188" t="s">
        <v>3994</v>
      </c>
      <c r="C112" s="578" t="s">
        <v>3995</v>
      </c>
      <c r="D112" s="340">
        <v>6404430.0</v>
      </c>
      <c r="E112" s="636" t="s">
        <v>3996</v>
      </c>
      <c r="F112" s="340" t="s">
        <v>780</v>
      </c>
      <c r="G112" s="340" t="s">
        <v>3997</v>
      </c>
      <c r="H112" s="340" t="str">
        <f>IFERROR(VLOOKUP(G112,'Cadastro de assessores'!A:B,2,FALSE),"Não Cadastrado")</f>
        <v>14434</v>
      </c>
      <c r="I112" s="340"/>
      <c r="J112" s="606" t="s">
        <v>2372</v>
      </c>
      <c r="K112" s="325" t="s">
        <v>2372</v>
      </c>
      <c r="L112" s="636" t="s">
        <v>3640</v>
      </c>
      <c r="M112" s="637">
        <v>44461.0</v>
      </c>
      <c r="N112" s="637">
        <v>44461.0</v>
      </c>
      <c r="O112" s="340"/>
      <c r="P112" s="340" t="s">
        <v>38</v>
      </c>
      <c r="Q112" s="638">
        <v>0.007</v>
      </c>
      <c r="R112" s="533" t="s">
        <v>3998</v>
      </c>
      <c r="S112" s="603"/>
      <c r="T112" s="325" t="str">
        <f t="shared" si="12"/>
        <v>Qualificado</v>
      </c>
      <c r="U112" s="325" t="s">
        <v>215</v>
      </c>
      <c r="V112" s="325" t="s">
        <v>2473</v>
      </c>
      <c r="W112" s="325" t="s">
        <v>780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4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2375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5" t="s">
        <v>3636</v>
      </c>
      <c r="B113" s="188" t="s">
        <v>3994</v>
      </c>
      <c r="C113" s="578" t="s">
        <v>3995</v>
      </c>
      <c r="D113" s="639">
        <v>2126289.0</v>
      </c>
      <c r="E113" s="325" t="s">
        <v>3996</v>
      </c>
      <c r="F113" s="523" t="s">
        <v>780</v>
      </c>
      <c r="G113" s="340" t="s">
        <v>3997</v>
      </c>
      <c r="H113" s="340" t="str">
        <f>IFERROR(VLOOKUP(G113,'Cadastro de assessores'!A:B,2,FALSE),"Não Cadastrado")</f>
        <v>14434</v>
      </c>
      <c r="I113" s="340"/>
      <c r="J113" s="606" t="s">
        <v>2372</v>
      </c>
      <c r="K113" s="325" t="s">
        <v>2372</v>
      </c>
      <c r="L113" s="325" t="s">
        <v>3640</v>
      </c>
      <c r="M113" s="608">
        <v>44432.0</v>
      </c>
      <c r="N113" s="608">
        <v>44432.0</v>
      </c>
      <c r="O113" s="340"/>
      <c r="P113" s="340" t="s">
        <v>3645</v>
      </c>
      <c r="Q113" s="602">
        <v>0.015</v>
      </c>
      <c r="R113" s="533" t="s">
        <v>3999</v>
      </c>
      <c r="S113" s="603"/>
      <c r="T113" s="325" t="str">
        <f t="shared" si="12"/>
        <v>Não Qualificado</v>
      </c>
      <c r="U113" s="325" t="s">
        <v>215</v>
      </c>
      <c r="V113" s="325" t="s">
        <v>2473</v>
      </c>
      <c r="W113" s="325" t="s">
        <v>780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4"/>
      <c r="AJ113" s="604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4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5" t="s">
        <v>3636</v>
      </c>
      <c r="B114" s="188" t="s">
        <v>692</v>
      </c>
      <c r="C114" s="605" t="s">
        <v>690</v>
      </c>
      <c r="D114" s="325">
        <v>4413613.0</v>
      </c>
      <c r="E114" s="373" t="s">
        <v>67</v>
      </c>
      <c r="F114" s="373" t="s">
        <v>29</v>
      </c>
      <c r="G114" s="373" t="s">
        <v>3812</v>
      </c>
      <c r="H114" s="373" t="str">
        <f>IFERROR(VLOOKUP(G114,'Cadastro de assessores'!A:B,2,FALSE),"Não Cadastrado")</f>
        <v>16459</v>
      </c>
      <c r="I114" s="373"/>
      <c r="J114" s="373" t="s">
        <v>214</v>
      </c>
      <c r="K114" s="373" t="s">
        <v>214</v>
      </c>
      <c r="L114" s="325" t="s">
        <v>3652</v>
      </c>
      <c r="M114" s="600">
        <v>44071.0</v>
      </c>
      <c r="N114" s="600">
        <v>44071.0</v>
      </c>
      <c r="O114" s="340"/>
      <c r="P114" s="340" t="s">
        <v>3641</v>
      </c>
      <c r="Q114" s="602">
        <v>0.02</v>
      </c>
      <c r="R114" s="640"/>
      <c r="S114" s="603"/>
      <c r="T114" s="325" t="str">
        <f t="shared" si="12"/>
        <v>Não Qualificado</v>
      </c>
      <c r="U114" s="325" t="s">
        <v>215</v>
      </c>
      <c r="V114" s="325" t="s">
        <v>2432</v>
      </c>
      <c r="W114" s="325" t="s">
        <v>29</v>
      </c>
      <c r="X114" s="604"/>
      <c r="Y114" s="604"/>
      <c r="Z114" s="604"/>
      <c r="AA114" s="604"/>
      <c r="AB114" s="604"/>
      <c r="AC114" s="604"/>
      <c r="AD114" s="604"/>
      <c r="AE114" s="604"/>
      <c r="AF114" s="604"/>
      <c r="AG114" s="604"/>
      <c r="AH114" s="604"/>
      <c r="AI114" s="604"/>
      <c r="AJ114" s="604" t="s">
        <v>4000</v>
      </c>
      <c r="AK114" s="604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5" t="s">
        <v>3636</v>
      </c>
      <c r="B115" s="188" t="s">
        <v>4001</v>
      </c>
      <c r="C115" s="578" t="s">
        <v>4002</v>
      </c>
      <c r="D115" s="625">
        <v>7991210.0</v>
      </c>
      <c r="E115" s="523" t="s">
        <v>18</v>
      </c>
      <c r="F115" s="523" t="s">
        <v>29</v>
      </c>
      <c r="G115" s="325" t="s">
        <v>234</v>
      </c>
      <c r="H115" s="325">
        <f>IFERROR(VLOOKUP(G115,'Cadastro de assessores'!A:B,2,FALSE),"Não Cadastrado")</f>
        <v>12332</v>
      </c>
      <c r="I115" s="325"/>
      <c r="J115" s="606" t="s">
        <v>2372</v>
      </c>
      <c r="K115" s="325" t="s">
        <v>2372</v>
      </c>
      <c r="L115" s="325" t="s">
        <v>3652</v>
      </c>
      <c r="M115" s="608">
        <v>44613.0</v>
      </c>
      <c r="N115" s="608">
        <v>44613.0</v>
      </c>
      <c r="O115" s="608">
        <v>44711.0</v>
      </c>
      <c r="P115" s="325" t="s">
        <v>38</v>
      </c>
      <c r="Q115" s="570">
        <v>0.007</v>
      </c>
      <c r="R115" s="213" t="s">
        <v>4003</v>
      </c>
      <c r="S115" s="603"/>
      <c r="T115" s="325" t="str">
        <f t="shared" si="12"/>
        <v>Não Qualificado</v>
      </c>
      <c r="U115" s="523" t="s">
        <v>215</v>
      </c>
      <c r="V115" s="523"/>
      <c r="W115" s="523" t="s">
        <v>2409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2375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5" t="s">
        <v>3636</v>
      </c>
      <c r="B116" s="188" t="s">
        <v>4004</v>
      </c>
      <c r="C116" s="578" t="s">
        <v>4005</v>
      </c>
      <c r="D116" s="340">
        <v>5182986.0</v>
      </c>
      <c r="E116" s="373" t="s">
        <v>18</v>
      </c>
      <c r="F116" s="373" t="s">
        <v>29</v>
      </c>
      <c r="G116" s="373" t="s">
        <v>4006</v>
      </c>
      <c r="H116" s="373" t="str">
        <f>IFERROR(VLOOKUP(G116,'Cadastro de assessores'!A:B,2,FALSE),"Não Cadastrado")</f>
        <v>13363</v>
      </c>
      <c r="I116" s="373"/>
      <c r="J116" s="373" t="s">
        <v>3639</v>
      </c>
      <c r="K116" s="325" t="s">
        <v>239</v>
      </c>
      <c r="L116" s="325" t="s">
        <v>3640</v>
      </c>
      <c r="M116" s="600">
        <v>44298.0</v>
      </c>
      <c r="N116" s="600">
        <v>44305.0</v>
      </c>
      <c r="O116" s="325"/>
      <c r="P116" s="325" t="s">
        <v>3657</v>
      </c>
      <c r="Q116" s="570">
        <v>0.025</v>
      </c>
      <c r="R116" s="213"/>
      <c r="S116" s="603"/>
      <c r="T116" s="325" t="str">
        <f t="shared" si="12"/>
        <v>Não Qualificado</v>
      </c>
      <c r="U116" s="523" t="s">
        <v>215</v>
      </c>
      <c r="V116" s="523" t="s">
        <v>2400</v>
      </c>
      <c r="W116" s="523" t="s">
        <v>29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5" t="s">
        <v>3636</v>
      </c>
      <c r="B117" s="188" t="s">
        <v>4007</v>
      </c>
      <c r="C117" s="578" t="s">
        <v>4008</v>
      </c>
      <c r="D117" s="340">
        <v>2735065.0</v>
      </c>
      <c r="E117" s="325" t="s">
        <v>18</v>
      </c>
      <c r="F117" s="523" t="s">
        <v>29</v>
      </c>
      <c r="G117" s="523" t="s">
        <v>3531</v>
      </c>
      <c r="H117" s="523" t="str">
        <f>IFERROR(VLOOKUP(G117,'Cadastro de assessores'!A:B,2,FALSE),"Não Cadastrado")</f>
        <v>18266</v>
      </c>
      <c r="I117" s="523"/>
      <c r="J117" s="606" t="s">
        <v>2372</v>
      </c>
      <c r="K117" s="325" t="s">
        <v>2372</v>
      </c>
      <c r="L117" s="325" t="s">
        <v>3640</v>
      </c>
      <c r="M117" s="608">
        <v>44365.0</v>
      </c>
      <c r="N117" s="608">
        <v>44365.0</v>
      </c>
      <c r="O117" s="569">
        <v>44641.0</v>
      </c>
      <c r="P117" s="340" t="s">
        <v>3687</v>
      </c>
      <c r="Q117" s="570">
        <v>0.008</v>
      </c>
      <c r="R117" s="213" t="s">
        <v>4009</v>
      </c>
      <c r="S117" s="603"/>
      <c r="T117" s="325" t="str">
        <f t="shared" si="12"/>
        <v/>
      </c>
      <c r="U117" s="325" t="s">
        <v>215</v>
      </c>
      <c r="V117" s="325" t="s">
        <v>2473</v>
      </c>
      <c r="W117" s="523" t="s">
        <v>780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2375</v>
      </c>
      <c r="BF117" s="326" t="s">
        <v>2375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5" t="s">
        <v>3636</v>
      </c>
      <c r="B118" s="188" t="s">
        <v>699</v>
      </c>
      <c r="C118" s="578" t="s">
        <v>697</v>
      </c>
      <c r="D118" s="340">
        <v>2889018.0</v>
      </c>
      <c r="E118" s="373" t="s">
        <v>18</v>
      </c>
      <c r="F118" s="373" t="s">
        <v>29</v>
      </c>
      <c r="G118" s="373" t="s">
        <v>234</v>
      </c>
      <c r="H118" s="373">
        <f>IFERROR(VLOOKUP(G118,'Cadastro de assessores'!A:B,2,FALSE),"Não Cadastrado")</f>
        <v>12332</v>
      </c>
      <c r="I118" s="373"/>
      <c r="J118" s="373" t="s">
        <v>214</v>
      </c>
      <c r="K118" s="373" t="s">
        <v>214</v>
      </c>
      <c r="L118" s="325" t="s">
        <v>3652</v>
      </c>
      <c r="M118" s="600">
        <v>44421.0</v>
      </c>
      <c r="N118" s="600">
        <v>44421.0</v>
      </c>
      <c r="O118" s="325"/>
      <c r="P118" s="325" t="s">
        <v>3645</v>
      </c>
      <c r="Q118" s="618">
        <v>0.015</v>
      </c>
      <c r="R118" s="641" t="s">
        <v>4010</v>
      </c>
      <c r="S118" s="603"/>
      <c r="T118" s="325" t="str">
        <f t="shared" si="12"/>
        <v>Não Qualificado</v>
      </c>
      <c r="U118" s="325" t="s">
        <v>215</v>
      </c>
      <c r="V118" s="325" t="s">
        <v>2411</v>
      </c>
      <c r="W118" s="325" t="s">
        <v>29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4"/>
      <c r="AJ118" s="604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5" t="s">
        <v>3636</v>
      </c>
      <c r="B119" s="188" t="s">
        <v>4011</v>
      </c>
      <c r="C119" s="578" t="s">
        <v>4012</v>
      </c>
      <c r="D119" s="599">
        <v>4089984.0</v>
      </c>
      <c r="E119" s="373" t="s">
        <v>18</v>
      </c>
      <c r="F119" s="599" t="s">
        <v>19</v>
      </c>
      <c r="G119" s="373" t="s">
        <v>52</v>
      </c>
      <c r="H119" s="599" t="str">
        <f>IFERROR(VLOOKUP(G119,'Cadastro de assessores'!A:B,2,FALSE),"Não Cadastrado")</f>
        <v>18009</v>
      </c>
      <c r="I119" s="599"/>
      <c r="J119" s="373" t="s">
        <v>214</v>
      </c>
      <c r="K119" s="373" t="s">
        <v>214</v>
      </c>
      <c r="L119" s="325" t="s">
        <v>3652</v>
      </c>
      <c r="M119" s="600">
        <v>44341.0</v>
      </c>
      <c r="N119" s="600">
        <v>44357.0</v>
      </c>
      <c r="O119" s="325"/>
      <c r="P119" s="325" t="s">
        <v>3657</v>
      </c>
      <c r="Q119" s="570">
        <v>0.025</v>
      </c>
      <c r="R119" s="213" t="s">
        <v>4013</v>
      </c>
      <c r="S119" s="603"/>
      <c r="T119" s="325" t="str">
        <f t="shared" si="12"/>
        <v/>
      </c>
      <c r="U119" s="325" t="s">
        <v>215</v>
      </c>
      <c r="V119" s="325" t="s">
        <v>3932</v>
      </c>
      <c r="W119" s="340" t="s">
        <v>243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5" t="s">
        <v>3636</v>
      </c>
      <c r="B120" s="188" t="s">
        <v>4014</v>
      </c>
      <c r="C120" s="578" t="s">
        <v>4015</v>
      </c>
      <c r="D120" s="340">
        <v>5635853.0</v>
      </c>
      <c r="E120" s="373" t="s">
        <v>2358</v>
      </c>
      <c r="F120" s="599" t="s">
        <v>29</v>
      </c>
      <c r="G120" s="599" t="s">
        <v>2358</v>
      </c>
      <c r="H120" s="599" t="str">
        <f>IFERROR(VLOOKUP(G120,'Cadastro de assessores'!A:B,2,FALSE),"Não Cadastrado")</f>
        <v>18986</v>
      </c>
      <c r="I120" s="599"/>
      <c r="J120" s="373" t="s">
        <v>3639</v>
      </c>
      <c r="K120" s="325" t="s">
        <v>239</v>
      </c>
      <c r="L120" s="325" t="s">
        <v>3668</v>
      </c>
      <c r="M120" s="600">
        <v>44368.0</v>
      </c>
      <c r="N120" s="600">
        <v>44368.0</v>
      </c>
      <c r="O120" s="325"/>
      <c r="P120" s="325" t="s">
        <v>3645</v>
      </c>
      <c r="Q120" s="618">
        <v>0.015</v>
      </c>
      <c r="R120" s="213"/>
      <c r="S120" s="603"/>
      <c r="T120" s="325" t="str">
        <f t="shared" si="12"/>
        <v/>
      </c>
      <c r="U120" s="325" t="s">
        <v>215</v>
      </c>
      <c r="V120" s="325" t="s">
        <v>3915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5" t="s">
        <v>3636</v>
      </c>
      <c r="B121" s="188" t="s">
        <v>703</v>
      </c>
      <c r="C121" s="605" t="s">
        <v>700</v>
      </c>
      <c r="D121" s="325">
        <v>4556454.0</v>
      </c>
      <c r="E121" s="373" t="s">
        <v>67</v>
      </c>
      <c r="F121" s="373" t="s">
        <v>29</v>
      </c>
      <c r="G121" s="373" t="s">
        <v>3705</v>
      </c>
      <c r="H121" s="373" t="str">
        <f>IFERROR(VLOOKUP(G121,'Cadastro de assessores'!A:B,2,FALSE),"Não Cadastrado")</f>
        <v>1298</v>
      </c>
      <c r="I121" s="373"/>
      <c r="J121" s="373" t="s">
        <v>214</v>
      </c>
      <c r="K121" s="373" t="s">
        <v>214</v>
      </c>
      <c r="L121" s="325" t="s">
        <v>3652</v>
      </c>
      <c r="M121" s="601">
        <v>44151.0</v>
      </c>
      <c r="N121" s="601">
        <v>44151.0</v>
      </c>
      <c r="O121" s="340"/>
      <c r="P121" s="340" t="s">
        <v>3641</v>
      </c>
      <c r="Q121" s="602">
        <v>0.02</v>
      </c>
      <c r="R121" s="609" t="s">
        <v>4016</v>
      </c>
      <c r="S121" s="603"/>
      <c r="T121" s="325" t="str">
        <f t="shared" si="12"/>
        <v>Não Qualificado</v>
      </c>
      <c r="U121" s="325" t="s">
        <v>215</v>
      </c>
      <c r="V121" s="325" t="s">
        <v>2746</v>
      </c>
      <c r="W121" s="325" t="s">
        <v>29</v>
      </c>
      <c r="X121" s="604" t="s">
        <v>3647</v>
      </c>
      <c r="Y121" s="604" t="s">
        <v>3647</v>
      </c>
      <c r="Z121" s="604" t="s">
        <v>3647</v>
      </c>
      <c r="AA121" s="604" t="s">
        <v>3647</v>
      </c>
      <c r="AB121" s="604" t="s">
        <v>3647</v>
      </c>
      <c r="AC121" s="604" t="s">
        <v>3647</v>
      </c>
      <c r="AD121" s="604" t="s">
        <v>3647</v>
      </c>
      <c r="AE121" s="604" t="s">
        <v>3647</v>
      </c>
      <c r="AF121" s="604" t="s">
        <v>3647</v>
      </c>
      <c r="AG121" s="604" t="s">
        <v>3647</v>
      </c>
      <c r="AH121" s="604" t="s">
        <v>3647</v>
      </c>
      <c r="AI121" s="604" t="s">
        <v>3647</v>
      </c>
      <c r="AJ121" s="604" t="s">
        <v>3647</v>
      </c>
      <c r="AK121" s="604" t="s">
        <v>4017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5" t="s">
        <v>3636</v>
      </c>
      <c r="B122" s="188" t="s">
        <v>703</v>
      </c>
      <c r="C122" s="578" t="s">
        <v>700</v>
      </c>
      <c r="D122" s="612">
        <v>5891073.0</v>
      </c>
      <c r="E122" s="373" t="s">
        <v>67</v>
      </c>
      <c r="F122" s="373" t="s">
        <v>29</v>
      </c>
      <c r="G122" s="373" t="s">
        <v>3705</v>
      </c>
      <c r="H122" s="373" t="str">
        <f>IFERROR(VLOOKUP(G122,'Cadastro de assessores'!A:B,2,FALSE),"Não Cadastrado")</f>
        <v>1298</v>
      </c>
      <c r="I122" s="373"/>
      <c r="J122" s="373" t="s">
        <v>3739</v>
      </c>
      <c r="K122" s="325" t="s">
        <v>239</v>
      </c>
      <c r="L122" s="325" t="s">
        <v>3640</v>
      </c>
      <c r="M122" s="373" t="s">
        <v>2409</v>
      </c>
      <c r="N122" s="373" t="s">
        <v>2408</v>
      </c>
      <c r="O122" s="340"/>
      <c r="P122" s="340" t="s">
        <v>38</v>
      </c>
      <c r="Q122" s="602">
        <v>0.007</v>
      </c>
      <c r="R122" s="213" t="s">
        <v>4018</v>
      </c>
      <c r="S122" s="603"/>
      <c r="T122" s="325" t="str">
        <f t="shared" si="12"/>
        <v/>
      </c>
      <c r="U122" s="325" t="s">
        <v>215</v>
      </c>
      <c r="V122" s="325" t="s">
        <v>2746</v>
      </c>
      <c r="W122" s="325" t="s">
        <v>29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4"/>
      <c r="AI122" s="604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2375</v>
      </c>
      <c r="BF122" s="326" t="s">
        <v>2375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5" t="s">
        <v>3636</v>
      </c>
      <c r="B123" s="188" t="s">
        <v>708</v>
      </c>
      <c r="C123" s="578" t="s">
        <v>706</v>
      </c>
      <c r="D123" s="612">
        <v>7772052.0</v>
      </c>
      <c r="E123" s="599" t="s">
        <v>18</v>
      </c>
      <c r="F123" s="599" t="s">
        <v>29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214</v>
      </c>
      <c r="K123" s="373" t="s">
        <v>214</v>
      </c>
      <c r="L123" s="325" t="s">
        <v>3652</v>
      </c>
      <c r="M123" s="613">
        <v>44630.0</v>
      </c>
      <c r="N123" s="613">
        <v>44635.0</v>
      </c>
      <c r="O123" s="340"/>
      <c r="P123" s="340" t="s">
        <v>38</v>
      </c>
      <c r="Q123" s="602">
        <v>0.007</v>
      </c>
      <c r="R123" s="213"/>
      <c r="S123" s="603"/>
      <c r="T123" s="325" t="str">
        <f t="shared" si="12"/>
        <v>Não Qualificado</v>
      </c>
      <c r="U123" s="325" t="s">
        <v>215</v>
      </c>
      <c r="V123" s="325" t="s">
        <v>4019</v>
      </c>
      <c r="W123" s="325" t="s">
        <v>709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4"/>
      <c r="AI123" s="604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5" t="s">
        <v>3636</v>
      </c>
      <c r="B124" s="188" t="s">
        <v>4020</v>
      </c>
      <c r="C124" s="578" t="s">
        <v>4021</v>
      </c>
      <c r="D124" s="612">
        <v>4113513.0</v>
      </c>
      <c r="E124" s="599" t="s">
        <v>67</v>
      </c>
      <c r="F124" s="599" t="s">
        <v>29</v>
      </c>
      <c r="G124" s="373" t="s">
        <v>4022</v>
      </c>
      <c r="H124" s="373">
        <f>IFERROR(VLOOKUP(G124,'Cadastro de assessores'!A:B,2,FALSE),"Não Cadastrado")</f>
        <v>12347</v>
      </c>
      <c r="I124" s="373"/>
      <c r="J124" s="373" t="s">
        <v>214</v>
      </c>
      <c r="K124" s="373" t="s">
        <v>214</v>
      </c>
      <c r="L124" s="325" t="s">
        <v>3652</v>
      </c>
      <c r="M124" s="613">
        <v>44694.0</v>
      </c>
      <c r="N124" s="613">
        <v>44694.0</v>
      </c>
      <c r="O124" s="340"/>
      <c r="P124" s="340" t="s">
        <v>3653</v>
      </c>
      <c r="Q124" s="602">
        <v>0.012</v>
      </c>
      <c r="R124" s="213"/>
      <c r="S124" s="603"/>
      <c r="T124" s="325" t="str">
        <f t="shared" si="12"/>
        <v/>
      </c>
      <c r="U124" s="325" t="s">
        <v>215</v>
      </c>
      <c r="V124" s="325" t="s">
        <v>2484</v>
      </c>
      <c r="W124" s="325" t="s">
        <v>29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4"/>
      <c r="AI124" s="604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5" t="s">
        <v>3636</v>
      </c>
      <c r="B125" s="188" t="s">
        <v>718</v>
      </c>
      <c r="C125" s="578" t="s">
        <v>4023</v>
      </c>
      <c r="D125" s="340">
        <v>6456590.0</v>
      </c>
      <c r="E125" s="373" t="s">
        <v>18</v>
      </c>
      <c r="F125" s="599" t="s">
        <v>29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214</v>
      </c>
      <c r="K125" s="373" t="s">
        <v>214</v>
      </c>
      <c r="L125" s="325" t="s">
        <v>3652</v>
      </c>
      <c r="M125" s="600">
        <v>44456.0</v>
      </c>
      <c r="N125" s="600">
        <v>44462.0</v>
      </c>
      <c r="O125" s="340"/>
      <c r="P125" s="340" t="s">
        <v>3641</v>
      </c>
      <c r="Q125" s="602">
        <v>0.02</v>
      </c>
      <c r="R125" s="213" t="s">
        <v>4024</v>
      </c>
      <c r="S125" s="603"/>
      <c r="T125" s="325" t="str">
        <f t="shared" si="12"/>
        <v/>
      </c>
      <c r="U125" s="325" t="s">
        <v>215</v>
      </c>
      <c r="V125" s="325" t="s">
        <v>2389</v>
      </c>
      <c r="W125" s="325" t="s">
        <v>29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4"/>
      <c r="AI125" s="604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5" t="s">
        <v>3636</v>
      </c>
      <c r="B126" s="188" t="s">
        <v>4025</v>
      </c>
      <c r="C126" s="605" t="s">
        <v>4026</v>
      </c>
      <c r="D126" s="325">
        <v>3553004.0</v>
      </c>
      <c r="E126" s="373" t="s">
        <v>2358</v>
      </c>
      <c r="F126" s="373" t="s">
        <v>29</v>
      </c>
      <c r="G126" s="373" t="s">
        <v>2358</v>
      </c>
      <c r="H126" s="373" t="str">
        <f>IFERROR(VLOOKUP(G126,'Cadastro de assessores'!A:B,2,FALSE),"Não Cadastrado")</f>
        <v>18986</v>
      </c>
      <c r="I126" s="373"/>
      <c r="J126" s="606" t="s">
        <v>2372</v>
      </c>
      <c r="K126" s="325" t="s">
        <v>214</v>
      </c>
      <c r="L126" s="325" t="s">
        <v>3640</v>
      </c>
      <c r="M126" s="600">
        <v>43742.0</v>
      </c>
      <c r="N126" s="600">
        <v>43742.0</v>
      </c>
      <c r="O126" s="607">
        <v>44888.0</v>
      </c>
      <c r="P126" s="325" t="s">
        <v>4027</v>
      </c>
      <c r="Q126" s="618">
        <v>0.01</v>
      </c>
      <c r="R126" s="609" t="s">
        <v>4028</v>
      </c>
      <c r="S126" s="603"/>
      <c r="T126" s="325" t="str">
        <f t="shared" si="12"/>
        <v>Não Qualificado</v>
      </c>
      <c r="U126" s="325" t="s">
        <v>215</v>
      </c>
      <c r="V126" s="325" t="s">
        <v>2649</v>
      </c>
      <c r="W126" s="325" t="s">
        <v>19</v>
      </c>
      <c r="X126" s="604" t="s">
        <v>4029</v>
      </c>
      <c r="Y126" s="604"/>
      <c r="Z126" s="604" t="s">
        <v>4030</v>
      </c>
      <c r="AA126" s="604" t="s">
        <v>4031</v>
      </c>
      <c r="AB126" s="604" t="s">
        <v>4032</v>
      </c>
      <c r="AC126" s="604" t="s">
        <v>4033</v>
      </c>
      <c r="AD126" s="604" t="s">
        <v>4034</v>
      </c>
      <c r="AE126" s="604" t="s">
        <v>4035</v>
      </c>
      <c r="AF126" s="604" t="s">
        <v>4036</v>
      </c>
      <c r="AG126" s="604" t="s">
        <v>4037</v>
      </c>
      <c r="AH126" s="604" t="s">
        <v>4038</v>
      </c>
      <c r="AI126" s="604" t="s">
        <v>4039</v>
      </c>
      <c r="AJ126" s="604" t="s">
        <v>4040</v>
      </c>
      <c r="AK126" s="604" t="s">
        <v>4041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5" t="s">
        <v>3636</v>
      </c>
      <c r="B127" s="188" t="s">
        <v>733</v>
      </c>
      <c r="C127" s="605" t="s">
        <v>731</v>
      </c>
      <c r="D127" s="325">
        <v>4550421.0</v>
      </c>
      <c r="E127" s="373" t="s">
        <v>67</v>
      </c>
      <c r="F127" s="373" t="s">
        <v>29</v>
      </c>
      <c r="G127" s="373" t="s">
        <v>3907</v>
      </c>
      <c r="H127" s="373" t="str">
        <f>IFERROR(VLOOKUP(G127,'Cadastro de assessores'!A:B,2,FALSE),"Não Cadastrado")</f>
        <v>17243</v>
      </c>
      <c r="I127" s="373"/>
      <c r="J127" s="373" t="s">
        <v>214</v>
      </c>
      <c r="K127" s="373" t="s">
        <v>214</v>
      </c>
      <c r="L127" s="325" t="s">
        <v>3652</v>
      </c>
      <c r="M127" s="601">
        <v>44126.0</v>
      </c>
      <c r="N127" s="601">
        <v>44130.0</v>
      </c>
      <c r="O127" s="325"/>
      <c r="P127" s="325" t="s">
        <v>3653</v>
      </c>
      <c r="Q127" s="602">
        <v>0.012</v>
      </c>
      <c r="R127" s="609"/>
      <c r="S127" s="603"/>
      <c r="T127" s="325" t="str">
        <f t="shared" si="12"/>
        <v/>
      </c>
      <c r="U127" s="325" t="s">
        <v>215</v>
      </c>
      <c r="V127" s="325" t="s">
        <v>2400</v>
      </c>
      <c r="W127" s="325" t="s">
        <v>29</v>
      </c>
      <c r="X127" s="604" t="s">
        <v>3647</v>
      </c>
      <c r="Y127" s="604" t="s">
        <v>3647</v>
      </c>
      <c r="Z127" s="604" t="s">
        <v>3647</v>
      </c>
      <c r="AA127" s="604" t="s">
        <v>3647</v>
      </c>
      <c r="AB127" s="604" t="s">
        <v>3647</v>
      </c>
      <c r="AC127" s="604" t="s">
        <v>3647</v>
      </c>
      <c r="AD127" s="604" t="s">
        <v>3647</v>
      </c>
      <c r="AE127" s="604" t="s">
        <v>3647</v>
      </c>
      <c r="AF127" s="604" t="s">
        <v>3647</v>
      </c>
      <c r="AG127" s="604" t="s">
        <v>3647</v>
      </c>
      <c r="AH127" s="604" t="s">
        <v>3647</v>
      </c>
      <c r="AI127" s="604" t="s">
        <v>3647</v>
      </c>
      <c r="AJ127" s="604" t="s">
        <v>4042</v>
      </c>
      <c r="AK127" s="604" t="s">
        <v>4043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5" t="s">
        <v>3636</v>
      </c>
      <c r="B128" s="188" t="s">
        <v>4044</v>
      </c>
      <c r="C128" s="605" t="s">
        <v>4045</v>
      </c>
      <c r="D128" s="325">
        <v>2699859.0</v>
      </c>
      <c r="E128" s="373" t="s">
        <v>2358</v>
      </c>
      <c r="F128" s="373" t="s">
        <v>29</v>
      </c>
      <c r="G128" s="373" t="s">
        <v>2358</v>
      </c>
      <c r="H128" s="373" t="str">
        <f>IFERROR(VLOOKUP(G128,'Cadastro de assessores'!A:B,2,FALSE),"Não Cadastrado")</f>
        <v>18986</v>
      </c>
      <c r="I128" s="373"/>
      <c r="J128" s="373" t="s">
        <v>3639</v>
      </c>
      <c r="K128" s="325" t="s">
        <v>239</v>
      </c>
      <c r="L128" s="325" t="s">
        <v>3640</v>
      </c>
      <c r="M128" s="600">
        <v>43865.0</v>
      </c>
      <c r="N128" s="600">
        <v>43869.0</v>
      </c>
      <c r="O128" s="325"/>
      <c r="P128" s="325" t="s">
        <v>3645</v>
      </c>
      <c r="Q128" s="618">
        <v>0.015</v>
      </c>
      <c r="R128" s="609"/>
      <c r="S128" s="603"/>
      <c r="T128" s="325" t="str">
        <f t="shared" si="12"/>
        <v/>
      </c>
      <c r="U128" s="325" t="s">
        <v>215</v>
      </c>
      <c r="V128" s="325" t="s">
        <v>2411</v>
      </c>
      <c r="W128" s="325" t="s">
        <v>29</v>
      </c>
      <c r="X128" s="604"/>
      <c r="Y128" s="604"/>
      <c r="Z128" s="604"/>
      <c r="AA128" s="604"/>
      <c r="AB128" s="604"/>
      <c r="AC128" s="604"/>
      <c r="AD128" s="604"/>
      <c r="AE128" s="604"/>
      <c r="AF128" s="604"/>
      <c r="AG128" s="604"/>
      <c r="AH128" s="604"/>
      <c r="AI128" s="604"/>
      <c r="AJ128" s="604"/>
      <c r="AK128" s="604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5" t="s">
        <v>3636</v>
      </c>
      <c r="B129" s="188" t="s">
        <v>4046</v>
      </c>
      <c r="C129" s="578" t="s">
        <v>4047</v>
      </c>
      <c r="D129" s="599">
        <v>5947460.0</v>
      </c>
      <c r="E129" s="373" t="s">
        <v>18</v>
      </c>
      <c r="F129" s="599" t="s">
        <v>29</v>
      </c>
      <c r="G129" s="340" t="s">
        <v>2612</v>
      </c>
      <c r="H129" s="340" t="str">
        <f>IFERROR(VLOOKUP(G129,'Cadastro de assessores'!A:B,2,FALSE),"Não Cadastrado")</f>
        <v>18236</v>
      </c>
      <c r="I129" s="340"/>
      <c r="J129" s="373" t="s">
        <v>214</v>
      </c>
      <c r="K129" s="373" t="s">
        <v>214</v>
      </c>
      <c r="L129" s="325" t="s">
        <v>3652</v>
      </c>
      <c r="M129" s="600">
        <v>44398.0</v>
      </c>
      <c r="N129" s="600">
        <v>44399.0</v>
      </c>
      <c r="O129" s="325"/>
      <c r="P129" s="325" t="s">
        <v>3645</v>
      </c>
      <c r="Q129" s="618">
        <v>0.015</v>
      </c>
      <c r="R129" s="213"/>
      <c r="S129" s="603"/>
      <c r="T129" s="325" t="str">
        <f t="shared" si="12"/>
        <v>Não Qualificado</v>
      </c>
      <c r="U129" s="325" t="s">
        <v>215</v>
      </c>
      <c r="V129" s="325" t="s">
        <v>2933</v>
      </c>
      <c r="W129" s="325" t="s">
        <v>29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4"/>
      <c r="AJ129" s="604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5" t="s">
        <v>3636</v>
      </c>
      <c r="B130" s="188" t="s">
        <v>4048</v>
      </c>
      <c r="C130" s="605" t="s">
        <v>4049</v>
      </c>
      <c r="D130" s="325">
        <v>2216296.0</v>
      </c>
      <c r="E130" s="373" t="s">
        <v>67</v>
      </c>
      <c r="F130" s="373" t="s">
        <v>29</v>
      </c>
      <c r="G130" s="373" t="s">
        <v>3812</v>
      </c>
      <c r="H130" s="373" t="str">
        <f>IFERROR(VLOOKUP(G130,'Cadastro de assessores'!A:B,2,FALSE),"Não Cadastrado")</f>
        <v>16459</v>
      </c>
      <c r="I130" s="373"/>
      <c r="J130" s="606" t="s">
        <v>2372</v>
      </c>
      <c r="K130" s="373" t="s">
        <v>214</v>
      </c>
      <c r="L130" s="325" t="s">
        <v>3652</v>
      </c>
      <c r="M130" s="600">
        <v>44088.0</v>
      </c>
      <c r="N130" s="600">
        <v>44088.0</v>
      </c>
      <c r="O130" s="642">
        <v>44886.0</v>
      </c>
      <c r="P130" s="340" t="s">
        <v>3641</v>
      </c>
      <c r="Q130" s="618">
        <v>0.01</v>
      </c>
      <c r="R130" s="623" t="s">
        <v>4050</v>
      </c>
      <c r="S130" s="603"/>
      <c r="T130" s="325" t="str">
        <f t="shared" si="12"/>
        <v>Não Qualificado</v>
      </c>
      <c r="U130" s="325" t="s">
        <v>215</v>
      </c>
      <c r="V130" s="325" t="s">
        <v>2746</v>
      </c>
      <c r="W130" s="325" t="s">
        <v>29</v>
      </c>
      <c r="X130" s="604" t="s">
        <v>3647</v>
      </c>
      <c r="Y130" s="604" t="s">
        <v>3647</v>
      </c>
      <c r="Z130" s="604" t="s">
        <v>3647</v>
      </c>
      <c r="AA130" s="604" t="s">
        <v>3647</v>
      </c>
      <c r="AB130" s="604" t="s">
        <v>3647</v>
      </c>
      <c r="AC130" s="604" t="s">
        <v>3647</v>
      </c>
      <c r="AD130" s="604" t="s">
        <v>3647</v>
      </c>
      <c r="AE130" s="604" t="s">
        <v>3647</v>
      </c>
      <c r="AF130" s="604" t="s">
        <v>3647</v>
      </c>
      <c r="AG130" s="604" t="s">
        <v>3647</v>
      </c>
      <c r="AH130" s="604" t="s">
        <v>3647</v>
      </c>
      <c r="AI130" s="604" t="s">
        <v>4051</v>
      </c>
      <c r="AJ130" s="604" t="s">
        <v>4052</v>
      </c>
      <c r="AK130" s="604" t="s">
        <v>4053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5" t="s">
        <v>3636</v>
      </c>
      <c r="B131" s="188" t="s">
        <v>4054</v>
      </c>
      <c r="C131" s="578" t="s">
        <v>4055</v>
      </c>
      <c r="D131" s="340">
        <v>5537937.0</v>
      </c>
      <c r="E131" s="325" t="s">
        <v>18</v>
      </c>
      <c r="F131" s="325" t="s">
        <v>29</v>
      </c>
      <c r="G131" s="325" t="s">
        <v>4056</v>
      </c>
      <c r="H131" s="325">
        <f>IFERROR(VLOOKUP(G131,'Cadastro de assessores'!A:B,2,FALSE),"Não Cadastrado")</f>
        <v>12335</v>
      </c>
      <c r="I131" s="325"/>
      <c r="J131" s="606" t="s">
        <v>2372</v>
      </c>
      <c r="K131" s="325" t="s">
        <v>2372</v>
      </c>
      <c r="L131" s="325" t="s">
        <v>3652</v>
      </c>
      <c r="M131" s="608">
        <v>44323.0</v>
      </c>
      <c r="N131" s="608">
        <v>44323.0</v>
      </c>
      <c r="O131" s="608">
        <v>44725.0</v>
      </c>
      <c r="P131" s="325" t="s">
        <v>38</v>
      </c>
      <c r="Q131" s="602">
        <v>0.007</v>
      </c>
      <c r="R131" s="213" t="s">
        <v>4057</v>
      </c>
      <c r="S131" s="603"/>
      <c r="T131" s="325" t="str">
        <f t="shared" si="12"/>
        <v>Não Qualificado</v>
      </c>
      <c r="U131" s="325" t="s">
        <v>215</v>
      </c>
      <c r="V131" s="340" t="s">
        <v>3877</v>
      </c>
      <c r="W131" s="340" t="s">
        <v>549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5" t="s">
        <v>3636</v>
      </c>
      <c r="B132" s="188" t="s">
        <v>4058</v>
      </c>
      <c r="C132" s="605" t="s">
        <v>4059</v>
      </c>
      <c r="D132" s="325">
        <v>4440692.0</v>
      </c>
      <c r="E132" s="325" t="s">
        <v>18</v>
      </c>
      <c r="F132" s="325" t="s">
        <v>29</v>
      </c>
      <c r="G132" s="325" t="s">
        <v>3644</v>
      </c>
      <c r="H132" s="325" t="str">
        <f>IFERROR(VLOOKUP(G132,'Cadastro de assessores'!A:B,2,FALSE),"Não Cadastrado")</f>
        <v>17679</v>
      </c>
      <c r="I132" s="325"/>
      <c r="J132" s="606" t="s">
        <v>2372</v>
      </c>
      <c r="K132" s="325" t="s">
        <v>2372</v>
      </c>
      <c r="L132" s="325" t="s">
        <v>3640</v>
      </c>
      <c r="M132" s="608">
        <v>44085.0</v>
      </c>
      <c r="N132" s="608">
        <v>44085.0</v>
      </c>
      <c r="O132" s="608">
        <v>44447.0</v>
      </c>
      <c r="P132" s="325" t="s">
        <v>38</v>
      </c>
      <c r="Q132" s="602">
        <v>0.007</v>
      </c>
      <c r="R132" s="609" t="s">
        <v>4060</v>
      </c>
      <c r="S132" s="603"/>
      <c r="T132" s="325" t="str">
        <f t="shared" si="12"/>
        <v>Qualificado</v>
      </c>
      <c r="U132" s="325" t="s">
        <v>215</v>
      </c>
      <c r="V132" s="325" t="s">
        <v>4061</v>
      </c>
      <c r="W132" s="325" t="s">
        <v>3495</v>
      </c>
      <c r="X132" s="604" t="s">
        <v>3647</v>
      </c>
      <c r="Y132" s="604" t="s">
        <v>3647</v>
      </c>
      <c r="Z132" s="604" t="s">
        <v>3647</v>
      </c>
      <c r="AA132" s="604" t="s">
        <v>3647</v>
      </c>
      <c r="AB132" s="604" t="s">
        <v>3647</v>
      </c>
      <c r="AC132" s="604" t="s">
        <v>3647</v>
      </c>
      <c r="AD132" s="604" t="s">
        <v>3647</v>
      </c>
      <c r="AE132" s="604" t="s">
        <v>3647</v>
      </c>
      <c r="AF132" s="604" t="s">
        <v>3647</v>
      </c>
      <c r="AG132" s="604" t="s">
        <v>3647</v>
      </c>
      <c r="AH132" s="604" t="s">
        <v>3647</v>
      </c>
      <c r="AI132" s="604" t="s">
        <v>4062</v>
      </c>
      <c r="AJ132" s="604" t="s">
        <v>4063</v>
      </c>
      <c r="AK132" s="604" t="s">
        <v>4064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2375</v>
      </c>
      <c r="BF132" s="326" t="s">
        <v>2375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5" t="s">
        <v>3636</v>
      </c>
      <c r="B133" s="188" t="s">
        <v>4065</v>
      </c>
      <c r="C133" s="605" t="s">
        <v>4066</v>
      </c>
      <c r="D133" s="325">
        <v>4571776.0</v>
      </c>
      <c r="E133" s="373" t="s">
        <v>67</v>
      </c>
      <c r="F133" s="373" t="s">
        <v>29</v>
      </c>
      <c r="G133" s="373" t="s">
        <v>3483</v>
      </c>
      <c r="H133" s="373" t="str">
        <f>IFERROR(VLOOKUP(G133,'Cadastro de assessores'!A:B,2,FALSE),"Não Cadastrado")</f>
        <v>14574</v>
      </c>
      <c r="I133" s="373"/>
      <c r="J133" s="622" t="s">
        <v>2408</v>
      </c>
      <c r="K133" s="325" t="s">
        <v>239</v>
      </c>
      <c r="L133" s="325" t="s">
        <v>3652</v>
      </c>
      <c r="M133" s="325" t="s">
        <v>2409</v>
      </c>
      <c r="N133" s="622" t="s">
        <v>2408</v>
      </c>
      <c r="O133" s="325"/>
      <c r="P133" s="325" t="s">
        <v>3653</v>
      </c>
      <c r="Q133" s="602">
        <v>0.012</v>
      </c>
      <c r="R133" s="609"/>
      <c r="S133" s="603"/>
      <c r="T133" s="325" t="str">
        <f t="shared" si="12"/>
        <v/>
      </c>
      <c r="U133" s="325" t="s">
        <v>215</v>
      </c>
      <c r="V133" s="325" t="s">
        <v>2389</v>
      </c>
      <c r="W133" s="325" t="s">
        <v>29</v>
      </c>
      <c r="X133" s="604" t="s">
        <v>3647</v>
      </c>
      <c r="Y133" s="604" t="s">
        <v>3647</v>
      </c>
      <c r="Z133" s="604" t="s">
        <v>3647</v>
      </c>
      <c r="AA133" s="604" t="s">
        <v>3647</v>
      </c>
      <c r="AB133" s="604" t="s">
        <v>3647</v>
      </c>
      <c r="AC133" s="604" t="s">
        <v>3647</v>
      </c>
      <c r="AD133" s="604" t="s">
        <v>3647</v>
      </c>
      <c r="AE133" s="604" t="s">
        <v>3647</v>
      </c>
      <c r="AF133" s="604" t="s">
        <v>3647</v>
      </c>
      <c r="AG133" s="604" t="s">
        <v>3647</v>
      </c>
      <c r="AH133" s="604" t="s">
        <v>3647</v>
      </c>
      <c r="AI133" s="604" t="s">
        <v>3647</v>
      </c>
      <c r="AJ133" s="604" t="s">
        <v>3647</v>
      </c>
      <c r="AK133" s="604" t="s">
        <v>3647</v>
      </c>
      <c r="AL133" s="326" t="s">
        <v>2409</v>
      </c>
      <c r="AM133" s="326"/>
      <c r="AN133" s="326" t="s">
        <v>2409</v>
      </c>
      <c r="AO133" s="326" t="s">
        <v>2409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2375</v>
      </c>
      <c r="BF133" s="326" t="s">
        <v>2375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5" t="s">
        <v>3636</v>
      </c>
      <c r="B134" s="188" t="s">
        <v>2648</v>
      </c>
      <c r="C134" s="605" t="s">
        <v>2646</v>
      </c>
      <c r="D134" s="325">
        <v>4327504.0</v>
      </c>
      <c r="E134" s="325" t="s">
        <v>2358</v>
      </c>
      <c r="F134" s="325" t="s">
        <v>29</v>
      </c>
      <c r="G134" s="325" t="s">
        <v>2358</v>
      </c>
      <c r="H134" s="325" t="str">
        <f>IFERROR(VLOOKUP(G134,'Cadastro de assessores'!A:B,2,FALSE),"Não Cadastrado")</f>
        <v>18986</v>
      </c>
      <c r="I134" s="325"/>
      <c r="J134" s="606" t="s">
        <v>2372</v>
      </c>
      <c r="K134" s="325" t="s">
        <v>2372</v>
      </c>
      <c r="L134" s="325" t="s">
        <v>3640</v>
      </c>
      <c r="M134" s="608">
        <v>44043.0</v>
      </c>
      <c r="N134" s="608">
        <v>44043.0</v>
      </c>
      <c r="O134" s="608">
        <v>44085.0</v>
      </c>
      <c r="P134" s="325" t="s">
        <v>3645</v>
      </c>
      <c r="Q134" s="602">
        <v>0.015</v>
      </c>
      <c r="R134" s="609" t="s">
        <v>4067</v>
      </c>
      <c r="S134" s="603"/>
      <c r="T134" s="325" t="str">
        <f t="shared" si="12"/>
        <v>Não Qualificado</v>
      </c>
      <c r="U134" s="325" t="s">
        <v>215</v>
      </c>
      <c r="V134" s="325" t="s">
        <v>2649</v>
      </c>
      <c r="W134" s="325" t="s">
        <v>19</v>
      </c>
      <c r="X134" s="604" t="s">
        <v>3647</v>
      </c>
      <c r="Y134" s="604" t="s">
        <v>3647</v>
      </c>
      <c r="Z134" s="604" t="s">
        <v>3647</v>
      </c>
      <c r="AA134" s="604" t="s">
        <v>3647</v>
      </c>
      <c r="AB134" s="604" t="s">
        <v>3647</v>
      </c>
      <c r="AC134" s="604" t="s">
        <v>3647</v>
      </c>
      <c r="AD134" s="604" t="s">
        <v>3647</v>
      </c>
      <c r="AE134" s="604" t="s">
        <v>3647</v>
      </c>
      <c r="AF134" s="604" t="s">
        <v>3647</v>
      </c>
      <c r="AG134" s="604" t="s">
        <v>4068</v>
      </c>
      <c r="AH134" s="604" t="s">
        <v>4069</v>
      </c>
      <c r="AI134" s="604"/>
      <c r="AJ134" s="604"/>
      <c r="AK134" s="604"/>
      <c r="AL134" s="326" t="s">
        <v>2409</v>
      </c>
      <c r="AM134" s="326">
        <v>492751.44</v>
      </c>
      <c r="AN134" s="326" t="s">
        <v>2409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2375</v>
      </c>
      <c r="BF134" s="326" t="s">
        <v>2375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5" t="s">
        <v>3636</v>
      </c>
      <c r="B135" s="188" t="s">
        <v>4070</v>
      </c>
      <c r="C135" s="578" t="s">
        <v>4071</v>
      </c>
      <c r="D135" s="523">
        <v>6489178.0</v>
      </c>
      <c r="E135" s="325" t="s">
        <v>18</v>
      </c>
      <c r="F135" s="523" t="s">
        <v>19</v>
      </c>
      <c r="G135" s="325" t="s">
        <v>3972</v>
      </c>
      <c r="H135" s="325" t="str">
        <f>IFERROR(VLOOKUP(G135,'Cadastro de assessores'!A:B,2,FALSE),"Não Cadastrado")</f>
        <v>14294</v>
      </c>
      <c r="I135" s="325"/>
      <c r="J135" s="606" t="s">
        <v>2372</v>
      </c>
      <c r="K135" s="325" t="s">
        <v>2372</v>
      </c>
      <c r="L135" s="325" t="s">
        <v>3652</v>
      </c>
      <c r="M135" s="608">
        <v>44462.0</v>
      </c>
      <c r="N135" s="608">
        <v>44462.0</v>
      </c>
      <c r="O135" s="608">
        <v>44762.0</v>
      </c>
      <c r="P135" s="325" t="s">
        <v>3645</v>
      </c>
      <c r="Q135" s="602">
        <v>0.015</v>
      </c>
      <c r="R135" s="213" t="s">
        <v>4072</v>
      </c>
      <c r="S135" s="603"/>
      <c r="T135" s="325" t="str">
        <f t="shared" si="12"/>
        <v>Não Qualificado</v>
      </c>
      <c r="U135" s="325" t="s">
        <v>215</v>
      </c>
      <c r="V135" s="325" t="s">
        <v>2649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4"/>
      <c r="AI135" s="604"/>
      <c r="AJ135" s="604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5" t="s">
        <v>3636</v>
      </c>
      <c r="B136" s="188" t="s">
        <v>4073</v>
      </c>
      <c r="C136" s="605" t="s">
        <v>4074</v>
      </c>
      <c r="D136" s="325">
        <v>4696943.0</v>
      </c>
      <c r="E136" s="373" t="s">
        <v>67</v>
      </c>
      <c r="F136" s="373" t="s">
        <v>29</v>
      </c>
      <c r="G136" s="373" t="s">
        <v>3907</v>
      </c>
      <c r="H136" s="373" t="str">
        <f>IFERROR(VLOOKUP(G136,'Cadastro de assessores'!A:B,2,FALSE),"Não Cadastrado")</f>
        <v>17243</v>
      </c>
      <c r="I136" s="373"/>
      <c r="J136" s="373" t="s">
        <v>3639</v>
      </c>
      <c r="K136" s="325" t="s">
        <v>239</v>
      </c>
      <c r="L136" s="325" t="s">
        <v>3640</v>
      </c>
      <c r="M136" s="601">
        <v>44194.0</v>
      </c>
      <c r="N136" s="601">
        <v>44194.0</v>
      </c>
      <c r="O136" s="325"/>
      <c r="P136" s="325" t="s">
        <v>3645</v>
      </c>
      <c r="Q136" s="602">
        <v>0.015</v>
      </c>
      <c r="R136" s="609"/>
      <c r="S136" s="603"/>
      <c r="T136" s="325" t="str">
        <f t="shared" si="12"/>
        <v>Não Qualificado</v>
      </c>
      <c r="U136" s="325" t="s">
        <v>215</v>
      </c>
      <c r="V136" s="325" t="s">
        <v>2400</v>
      </c>
      <c r="W136" s="325" t="s">
        <v>29</v>
      </c>
      <c r="X136" s="604"/>
      <c r="Y136" s="604"/>
      <c r="Z136" s="604"/>
      <c r="AA136" s="604"/>
      <c r="AB136" s="604"/>
      <c r="AC136" s="604"/>
      <c r="AD136" s="604"/>
      <c r="AE136" s="604"/>
      <c r="AF136" s="604"/>
      <c r="AG136" s="604"/>
      <c r="AH136" s="604"/>
      <c r="AI136" s="604"/>
      <c r="AJ136" s="604" t="s">
        <v>3647</v>
      </c>
      <c r="AK136" s="604"/>
      <c r="AL136" s="326" t="s">
        <v>2409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5" t="s">
        <v>3636</v>
      </c>
      <c r="B137" s="188" t="s">
        <v>4075</v>
      </c>
      <c r="C137" s="605" t="s">
        <v>4076</v>
      </c>
      <c r="D137" s="325">
        <v>4422652.0</v>
      </c>
      <c r="E137" s="373" t="s">
        <v>18</v>
      </c>
      <c r="F137" s="373" t="s">
        <v>29</v>
      </c>
      <c r="G137" s="373" t="s">
        <v>3644</v>
      </c>
      <c r="H137" s="373" t="str">
        <f>IFERROR(VLOOKUP(G137,'Cadastro de assessores'!A:B,2,FALSE),"Não Cadastrado")</f>
        <v>17679</v>
      </c>
      <c r="I137" s="373"/>
      <c r="J137" s="373" t="s">
        <v>3639</v>
      </c>
      <c r="K137" s="325" t="s">
        <v>239</v>
      </c>
      <c r="L137" s="325" t="s">
        <v>3640</v>
      </c>
      <c r="M137" s="600">
        <v>44071.0</v>
      </c>
      <c r="N137" s="600">
        <v>44075.0</v>
      </c>
      <c r="O137" s="325"/>
      <c r="P137" s="325" t="s">
        <v>3645</v>
      </c>
      <c r="Q137" s="618">
        <v>0.014</v>
      </c>
      <c r="R137" s="609" t="s">
        <v>4077</v>
      </c>
      <c r="S137" s="603"/>
      <c r="T137" s="325" t="str">
        <f t="shared" si="12"/>
        <v>Não Qualificado</v>
      </c>
      <c r="U137" s="325" t="s">
        <v>215</v>
      </c>
      <c r="V137" s="325" t="s">
        <v>3877</v>
      </c>
      <c r="W137" s="325" t="s">
        <v>549</v>
      </c>
      <c r="X137" s="604" t="s">
        <v>3647</v>
      </c>
      <c r="Y137" s="604" t="s">
        <v>3647</v>
      </c>
      <c r="Z137" s="604" t="s">
        <v>3647</v>
      </c>
      <c r="AA137" s="604" t="s">
        <v>3647</v>
      </c>
      <c r="AB137" s="604" t="s">
        <v>3647</v>
      </c>
      <c r="AC137" s="604" t="s">
        <v>3647</v>
      </c>
      <c r="AD137" s="604" t="s">
        <v>3647</v>
      </c>
      <c r="AE137" s="604" t="s">
        <v>3647</v>
      </c>
      <c r="AF137" s="604" t="s">
        <v>3647</v>
      </c>
      <c r="AG137" s="604" t="s">
        <v>3647</v>
      </c>
      <c r="AH137" s="604" t="s">
        <v>4078</v>
      </c>
      <c r="AI137" s="604" t="s">
        <v>4079</v>
      </c>
      <c r="AJ137" s="604" t="s">
        <v>4080</v>
      </c>
      <c r="AK137" s="604" t="s">
        <v>4081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5" t="s">
        <v>3636</v>
      </c>
      <c r="B138" s="188" t="s">
        <v>792</v>
      </c>
      <c r="C138" s="578" t="s">
        <v>788</v>
      </c>
      <c r="D138" s="612">
        <v>8118585.0</v>
      </c>
      <c r="E138" s="373" t="s">
        <v>18</v>
      </c>
      <c r="F138" s="373" t="s">
        <v>29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214</v>
      </c>
      <c r="K138" s="373" t="s">
        <v>214</v>
      </c>
      <c r="L138" s="413" t="s">
        <v>3652</v>
      </c>
      <c r="M138" s="613">
        <v>44638.0</v>
      </c>
      <c r="N138" s="613">
        <v>44657.0</v>
      </c>
      <c r="O138" s="643"/>
      <c r="P138" s="643" t="s">
        <v>790</v>
      </c>
      <c r="Q138" s="602">
        <v>0.01</v>
      </c>
      <c r="R138" s="609" t="s">
        <v>4082</v>
      </c>
      <c r="S138" s="603"/>
      <c r="T138" s="325" t="str">
        <f t="shared" si="12"/>
        <v>Não Qualificado</v>
      </c>
      <c r="U138" s="325" t="s">
        <v>215</v>
      </c>
      <c r="V138" s="325" t="s">
        <v>2389</v>
      </c>
      <c r="W138" s="325" t="s">
        <v>29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4"/>
      <c r="AI138" s="604"/>
      <c r="AJ138" s="604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4"/>
      <c r="BB138" s="624"/>
      <c r="BC138" s="624"/>
      <c r="BD138" s="624">
        <v>14739.73</v>
      </c>
      <c r="BE138" s="326" t="s">
        <v>2375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5" t="s">
        <v>3636</v>
      </c>
      <c r="B139" s="188" t="s">
        <v>792</v>
      </c>
      <c r="C139" s="605" t="s">
        <v>788</v>
      </c>
      <c r="D139" s="340">
        <v>7032894.0</v>
      </c>
      <c r="E139" s="373" t="s">
        <v>18</v>
      </c>
      <c r="F139" s="373" t="s">
        <v>29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214</v>
      </c>
      <c r="K139" s="373" t="s">
        <v>214</v>
      </c>
      <c r="L139" s="325" t="s">
        <v>3652</v>
      </c>
      <c r="M139" s="613">
        <v>44504.0</v>
      </c>
      <c r="N139" s="613">
        <v>44508.0</v>
      </c>
      <c r="O139" s="340"/>
      <c r="P139" s="340" t="s">
        <v>3657</v>
      </c>
      <c r="Q139" s="602">
        <v>0.025</v>
      </c>
      <c r="R139" s="609"/>
      <c r="S139" s="603"/>
      <c r="T139" s="325" t="str">
        <f t="shared" si="12"/>
        <v>Não Qualificado</v>
      </c>
      <c r="U139" s="325" t="s">
        <v>215</v>
      </c>
      <c r="V139" s="325" t="s">
        <v>2389</v>
      </c>
      <c r="W139" s="325" t="s">
        <v>29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4"/>
      <c r="AI139" s="604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4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5" t="s">
        <v>3636</v>
      </c>
      <c r="B140" s="188" t="s">
        <v>792</v>
      </c>
      <c r="C140" s="605" t="s">
        <v>788</v>
      </c>
      <c r="D140" s="340">
        <v>96891.0</v>
      </c>
      <c r="E140" s="373" t="s">
        <v>18</v>
      </c>
      <c r="F140" s="373" t="s">
        <v>29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214</v>
      </c>
      <c r="K140" s="373" t="s">
        <v>214</v>
      </c>
      <c r="L140" s="413" t="s">
        <v>3652</v>
      </c>
      <c r="M140" s="600">
        <v>44614.0</v>
      </c>
      <c r="N140" s="600">
        <v>44614.0</v>
      </c>
      <c r="O140" s="616"/>
      <c r="P140" s="616" t="s">
        <v>38</v>
      </c>
      <c r="Q140" s="602">
        <v>0.007</v>
      </c>
      <c r="R140" s="213" t="s">
        <v>4083</v>
      </c>
      <c r="S140" s="603"/>
      <c r="T140" s="325" t="str">
        <f t="shared" si="12"/>
        <v>Não Qualificado</v>
      </c>
      <c r="U140" s="325" t="s">
        <v>215</v>
      </c>
      <c r="V140" s="325" t="s">
        <v>2389</v>
      </c>
      <c r="W140" s="325" t="s">
        <v>29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4"/>
      <c r="AI140" s="604"/>
      <c r="AJ140" s="604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4">
        <v>1691485.7</v>
      </c>
      <c r="BB140" s="624">
        <v>1255414.97</v>
      </c>
      <c r="BC140" s="624">
        <v>1082191.8</v>
      </c>
      <c r="BD140" s="624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5" t="s">
        <v>3636</v>
      </c>
      <c r="B141" s="188" t="s">
        <v>792</v>
      </c>
      <c r="C141" s="605" t="s">
        <v>788</v>
      </c>
      <c r="D141" s="325">
        <v>4468606.0</v>
      </c>
      <c r="E141" s="373" t="s">
        <v>18</v>
      </c>
      <c r="F141" s="373" t="s">
        <v>29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214</v>
      </c>
      <c r="K141" s="373" t="s">
        <v>214</v>
      </c>
      <c r="L141" s="325" t="s">
        <v>3652</v>
      </c>
      <c r="M141" s="600">
        <v>44106.0</v>
      </c>
      <c r="N141" s="600">
        <v>44106.0</v>
      </c>
      <c r="O141" s="340"/>
      <c r="P141" s="340" t="s">
        <v>38</v>
      </c>
      <c r="Q141" s="602">
        <v>0.007</v>
      </c>
      <c r="R141" s="609" t="s">
        <v>4084</v>
      </c>
      <c r="S141" s="603"/>
      <c r="T141" s="325" t="str">
        <f t="shared" si="12"/>
        <v>Não Qualificado</v>
      </c>
      <c r="U141" s="325" t="s">
        <v>215</v>
      </c>
      <c r="V141" s="325" t="s">
        <v>2389</v>
      </c>
      <c r="W141" s="325" t="s">
        <v>29</v>
      </c>
      <c r="X141" s="604" t="s">
        <v>3647</v>
      </c>
      <c r="Y141" s="604" t="s">
        <v>3647</v>
      </c>
      <c r="Z141" s="604" t="s">
        <v>3647</v>
      </c>
      <c r="AA141" s="604" t="s">
        <v>3647</v>
      </c>
      <c r="AB141" s="604" t="s">
        <v>3647</v>
      </c>
      <c r="AC141" s="604" t="s">
        <v>3647</v>
      </c>
      <c r="AD141" s="604" t="s">
        <v>3647</v>
      </c>
      <c r="AE141" s="604" t="s">
        <v>3647</v>
      </c>
      <c r="AF141" s="604" t="s">
        <v>3647</v>
      </c>
      <c r="AG141" s="604" t="s">
        <v>3647</v>
      </c>
      <c r="AH141" s="604" t="s">
        <v>3647</v>
      </c>
      <c r="AI141" s="604" t="s">
        <v>3647</v>
      </c>
      <c r="AJ141" s="604" t="s">
        <v>4085</v>
      </c>
      <c r="AK141" s="604" t="s">
        <v>4086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5" t="s">
        <v>3636</v>
      </c>
      <c r="B142" s="188" t="s">
        <v>792</v>
      </c>
      <c r="C142" s="605" t="s">
        <v>788</v>
      </c>
      <c r="D142" s="340">
        <v>7519150.0</v>
      </c>
      <c r="E142" s="373" t="s">
        <v>18</v>
      </c>
      <c r="F142" s="373" t="s">
        <v>29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214</v>
      </c>
      <c r="K142" s="373" t="s">
        <v>214</v>
      </c>
      <c r="L142" s="325" t="s">
        <v>3652</v>
      </c>
      <c r="M142" s="600">
        <v>44578.0</v>
      </c>
      <c r="N142" s="600">
        <v>44578.0</v>
      </c>
      <c r="O142" s="340"/>
      <c r="P142" s="340" t="s">
        <v>38</v>
      </c>
      <c r="Q142" s="602">
        <v>0.01</v>
      </c>
      <c r="R142" s="609" t="s">
        <v>4087</v>
      </c>
      <c r="S142" s="603"/>
      <c r="T142" s="325" t="str">
        <f t="shared" si="12"/>
        <v/>
      </c>
      <c r="U142" s="325" t="s">
        <v>215</v>
      </c>
      <c r="V142" s="325" t="s">
        <v>2389</v>
      </c>
      <c r="W142" s="325" t="s">
        <v>29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4"/>
      <c r="AJ142" s="604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4"/>
      <c r="BB142" s="604">
        <v>633216.98</v>
      </c>
      <c r="BC142" s="604">
        <v>698773.17</v>
      </c>
      <c r="BD142" s="604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5" t="s">
        <v>3636</v>
      </c>
      <c r="B143" s="188" t="s">
        <v>811</v>
      </c>
      <c r="C143" s="605" t="s">
        <v>809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214</v>
      </c>
      <c r="K143" s="325"/>
      <c r="L143" s="325"/>
      <c r="M143" s="608"/>
      <c r="N143" s="608">
        <v>44847.0</v>
      </c>
      <c r="O143" s="569"/>
      <c r="P143" s="340" t="s">
        <v>38</v>
      </c>
      <c r="Q143" s="602">
        <v>0.01</v>
      </c>
      <c r="R143" s="609" t="s">
        <v>3751</v>
      </c>
      <c r="S143" s="603"/>
      <c r="T143" s="325"/>
      <c r="U143" s="325"/>
      <c r="V143" s="325"/>
      <c r="W143" s="325" t="s">
        <v>507</v>
      </c>
      <c r="X143" s="604"/>
      <c r="Y143" s="604"/>
      <c r="Z143" s="604"/>
      <c r="AA143" s="604"/>
      <c r="AB143" s="604"/>
      <c r="AC143" s="604"/>
      <c r="AD143" s="604"/>
      <c r="AE143" s="604"/>
      <c r="AF143" s="604"/>
      <c r="AG143" s="604"/>
      <c r="AH143" s="604"/>
      <c r="AI143" s="604"/>
      <c r="AJ143" s="604"/>
      <c r="AK143" s="604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5" t="s">
        <v>3636</v>
      </c>
      <c r="B144" s="188" t="s">
        <v>4088</v>
      </c>
      <c r="C144" s="605" t="s">
        <v>4089</v>
      </c>
      <c r="D144" s="325">
        <v>4706119.0</v>
      </c>
      <c r="E144" s="325" t="s">
        <v>18</v>
      </c>
      <c r="F144" s="325" t="s">
        <v>29</v>
      </c>
      <c r="G144" s="325" t="s">
        <v>3644</v>
      </c>
      <c r="H144" s="325" t="str">
        <f>IFERROR(VLOOKUP(G144,'Cadastro de assessores'!A:B,2,FALSE),"Não Cadastrado")</f>
        <v>17679</v>
      </c>
      <c r="I144" s="325"/>
      <c r="J144" s="606" t="s">
        <v>2372</v>
      </c>
      <c r="K144" s="325" t="s">
        <v>2372</v>
      </c>
      <c r="L144" s="325" t="s">
        <v>3640</v>
      </c>
      <c r="M144" s="608">
        <v>44203.0</v>
      </c>
      <c r="N144" s="608">
        <v>44203.0</v>
      </c>
      <c r="O144" s="569">
        <v>44450.0</v>
      </c>
      <c r="P144" s="340" t="s">
        <v>3687</v>
      </c>
      <c r="Q144" s="602">
        <v>0.008</v>
      </c>
      <c r="R144" s="609" t="s">
        <v>4090</v>
      </c>
      <c r="S144" s="603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215</v>
      </c>
      <c r="V144" s="325" t="s">
        <v>2473</v>
      </c>
      <c r="W144" s="325" t="s">
        <v>780</v>
      </c>
      <c r="X144" s="604" t="s">
        <v>3647</v>
      </c>
      <c r="Y144" s="604" t="s">
        <v>3647</v>
      </c>
      <c r="Z144" s="604" t="s">
        <v>3647</v>
      </c>
      <c r="AA144" s="604" t="s">
        <v>3647</v>
      </c>
      <c r="AB144" s="604" t="s">
        <v>3647</v>
      </c>
      <c r="AC144" s="604" t="s">
        <v>3647</v>
      </c>
      <c r="AD144" s="604" t="s">
        <v>3647</v>
      </c>
      <c r="AE144" s="604" t="s">
        <v>3647</v>
      </c>
      <c r="AF144" s="604" t="s">
        <v>3647</v>
      </c>
      <c r="AG144" s="604" t="s">
        <v>3647</v>
      </c>
      <c r="AH144" s="604" t="s">
        <v>3647</v>
      </c>
      <c r="AI144" s="604" t="s">
        <v>3647</v>
      </c>
      <c r="AJ144" s="604" t="s">
        <v>3647</v>
      </c>
      <c r="AK144" s="604" t="s">
        <v>3647</v>
      </c>
      <c r="AL144" s="326" t="s">
        <v>2409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2375</v>
      </c>
      <c r="BF144" s="326" t="s">
        <v>2375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5" t="s">
        <v>3636</v>
      </c>
      <c r="B145" s="188" t="s">
        <v>4088</v>
      </c>
      <c r="C145" s="605" t="s">
        <v>4089</v>
      </c>
      <c r="D145" s="325">
        <v>4728915.0</v>
      </c>
      <c r="E145" s="325" t="s">
        <v>18</v>
      </c>
      <c r="F145" s="325" t="s">
        <v>29</v>
      </c>
      <c r="G145" s="325" t="s">
        <v>3644</v>
      </c>
      <c r="H145" s="325" t="str">
        <f>IFERROR(VLOOKUP(G145,'Cadastro de assessores'!A:B,2,FALSE),"Não Cadastrado")</f>
        <v>17679</v>
      </c>
      <c r="I145" s="325"/>
      <c r="J145" s="606" t="s">
        <v>2372</v>
      </c>
      <c r="K145" s="325" t="s">
        <v>2372</v>
      </c>
      <c r="L145" s="325" t="s">
        <v>3640</v>
      </c>
      <c r="M145" s="608">
        <v>44203.0</v>
      </c>
      <c r="N145" s="608">
        <v>44203.0</v>
      </c>
      <c r="O145" s="569">
        <v>44450.0</v>
      </c>
      <c r="P145" s="325" t="s">
        <v>3645</v>
      </c>
      <c r="Q145" s="602">
        <v>0.015</v>
      </c>
      <c r="R145" s="609" t="s">
        <v>4090</v>
      </c>
      <c r="S145" s="603"/>
      <c r="T145" s="325" t="str">
        <f t="shared" si="13"/>
        <v>Não Qualificado</v>
      </c>
      <c r="U145" s="325" t="s">
        <v>215</v>
      </c>
      <c r="V145" s="325" t="s">
        <v>2473</v>
      </c>
      <c r="W145" s="325" t="s">
        <v>780</v>
      </c>
      <c r="X145" s="604"/>
      <c r="Y145" s="604"/>
      <c r="Z145" s="604"/>
      <c r="AA145" s="604"/>
      <c r="AB145" s="604"/>
      <c r="AC145" s="604"/>
      <c r="AD145" s="604"/>
      <c r="AE145" s="604"/>
      <c r="AF145" s="604"/>
      <c r="AG145" s="604"/>
      <c r="AH145" s="604"/>
      <c r="AI145" s="604"/>
      <c r="AJ145" s="604"/>
      <c r="AK145" s="604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2375</v>
      </c>
      <c r="BF145" s="326" t="s">
        <v>2375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5" t="s">
        <v>3636</v>
      </c>
      <c r="B146" s="188" t="s">
        <v>4091</v>
      </c>
      <c r="C146" s="605" t="s">
        <v>4092</v>
      </c>
      <c r="D146" s="325">
        <v>3221916.0</v>
      </c>
      <c r="E146" s="373" t="s">
        <v>18</v>
      </c>
      <c r="F146" s="373" t="s">
        <v>29</v>
      </c>
      <c r="G146" s="373" t="s">
        <v>3644</v>
      </c>
      <c r="H146" s="373" t="str">
        <f>IFERROR(VLOOKUP(G146,'Cadastro de assessores'!A:B,2,FALSE),"Não Cadastrado")</f>
        <v>17679</v>
      </c>
      <c r="I146" s="373"/>
      <c r="J146" s="622" t="s">
        <v>2408</v>
      </c>
      <c r="K146" s="325" t="s">
        <v>239</v>
      </c>
      <c r="L146" s="325" t="s">
        <v>3652</v>
      </c>
      <c r="M146" s="325" t="s">
        <v>2409</v>
      </c>
      <c r="N146" s="622" t="s">
        <v>2408</v>
      </c>
      <c r="O146" s="325"/>
      <c r="P146" s="325" t="s">
        <v>3645</v>
      </c>
      <c r="Q146" s="602">
        <v>0.015</v>
      </c>
      <c r="R146" s="609"/>
      <c r="S146" s="603"/>
      <c r="T146" s="325" t="str">
        <f t="shared" si="13"/>
        <v>Não Qualificado</v>
      </c>
      <c r="U146" s="325" t="s">
        <v>215</v>
      </c>
      <c r="V146" s="325" t="s">
        <v>4061</v>
      </c>
      <c r="W146" s="325" t="s">
        <v>3495</v>
      </c>
      <c r="X146" s="604"/>
      <c r="Y146" s="604"/>
      <c r="Z146" s="604"/>
      <c r="AA146" s="604"/>
      <c r="AB146" s="604"/>
      <c r="AC146" s="604"/>
      <c r="AD146" s="604"/>
      <c r="AE146" s="604"/>
      <c r="AF146" s="604"/>
      <c r="AG146" s="604"/>
      <c r="AH146" s="604"/>
      <c r="AI146" s="604"/>
      <c r="AJ146" s="604"/>
      <c r="AK146" s="604"/>
      <c r="AL146" s="326"/>
      <c r="AM146" s="326"/>
      <c r="AN146" s="326" t="s">
        <v>2409</v>
      </c>
      <c r="AO146" s="326" t="s">
        <v>2409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2375</v>
      </c>
      <c r="BF146" s="326" t="s">
        <v>2375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5" t="s">
        <v>3636</v>
      </c>
      <c r="B147" s="188" t="s">
        <v>4093</v>
      </c>
      <c r="C147" s="605" t="s">
        <v>4094</v>
      </c>
      <c r="D147" s="325">
        <v>4668132.0</v>
      </c>
      <c r="E147" s="325" t="s">
        <v>18</v>
      </c>
      <c r="F147" s="325" t="s">
        <v>29</v>
      </c>
      <c r="G147" s="325" t="s">
        <v>3644</v>
      </c>
      <c r="H147" s="325" t="str">
        <f>IFERROR(VLOOKUP(G147,'Cadastro de assessores'!A:B,2,FALSE),"Não Cadastrado")</f>
        <v>17679</v>
      </c>
      <c r="I147" s="325"/>
      <c r="J147" s="606" t="s">
        <v>2372</v>
      </c>
      <c r="K147" s="325" t="s">
        <v>2372</v>
      </c>
      <c r="L147" s="325" t="s">
        <v>3640</v>
      </c>
      <c r="M147" s="608">
        <v>44202.0</v>
      </c>
      <c r="N147" s="608">
        <v>44202.0</v>
      </c>
      <c r="O147" s="608">
        <v>44453.0</v>
      </c>
      <c r="P147" s="325" t="s">
        <v>3645</v>
      </c>
      <c r="Q147" s="602">
        <v>0.015</v>
      </c>
      <c r="R147" s="609" t="s">
        <v>4095</v>
      </c>
      <c r="S147" s="603"/>
      <c r="T147" s="325" t="str">
        <f t="shared" si="13"/>
        <v>Não Qualificado</v>
      </c>
      <c r="U147" s="325" t="s">
        <v>215</v>
      </c>
      <c r="V147" s="325" t="s">
        <v>4061</v>
      </c>
      <c r="W147" s="325" t="s">
        <v>3495</v>
      </c>
      <c r="X147" s="604"/>
      <c r="Y147" s="604"/>
      <c r="Z147" s="604"/>
      <c r="AA147" s="604"/>
      <c r="AB147" s="604"/>
      <c r="AC147" s="604"/>
      <c r="AD147" s="604"/>
      <c r="AE147" s="604"/>
      <c r="AF147" s="604"/>
      <c r="AG147" s="604"/>
      <c r="AH147" s="604"/>
      <c r="AI147" s="604"/>
      <c r="AJ147" s="604"/>
      <c r="AK147" s="604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2375</v>
      </c>
      <c r="BF147" s="326" t="s">
        <v>2375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5" t="s">
        <v>3636</v>
      </c>
      <c r="B148" s="188" t="s">
        <v>4096</v>
      </c>
      <c r="C148" s="605" t="s">
        <v>4097</v>
      </c>
      <c r="D148" s="325">
        <v>4403283.0</v>
      </c>
      <c r="E148" s="325" t="s">
        <v>67</v>
      </c>
      <c r="F148" s="325" t="s">
        <v>29</v>
      </c>
      <c r="G148" s="325" t="s">
        <v>3696</v>
      </c>
      <c r="H148" s="325" t="str">
        <f>IFERROR(VLOOKUP(G148,'Cadastro de assessores'!A:B,2,FALSE),"Não Cadastrado")</f>
        <v>1441</v>
      </c>
      <c r="I148" s="325"/>
      <c r="J148" s="606" t="s">
        <v>2372</v>
      </c>
      <c r="K148" s="325" t="s">
        <v>2372</v>
      </c>
      <c r="L148" s="325" t="s">
        <v>3640</v>
      </c>
      <c r="M148" s="608">
        <v>44075.0</v>
      </c>
      <c r="N148" s="608">
        <v>44075.0</v>
      </c>
      <c r="O148" s="569">
        <v>44537.0</v>
      </c>
      <c r="P148" s="340" t="s">
        <v>3641</v>
      </c>
      <c r="Q148" s="602">
        <v>0.02</v>
      </c>
      <c r="R148" s="609" t="s">
        <v>4098</v>
      </c>
      <c r="S148" s="603"/>
      <c r="T148" s="325" t="str">
        <f t="shared" si="13"/>
        <v/>
      </c>
      <c r="U148" s="325" t="s">
        <v>215</v>
      </c>
      <c r="V148" s="325" t="s">
        <v>3932</v>
      </c>
      <c r="W148" s="325" t="s">
        <v>243</v>
      </c>
      <c r="X148" s="604" t="s">
        <v>3647</v>
      </c>
      <c r="Y148" s="604" t="s">
        <v>3647</v>
      </c>
      <c r="Z148" s="604" t="s">
        <v>3647</v>
      </c>
      <c r="AA148" s="604" t="s">
        <v>3647</v>
      </c>
      <c r="AB148" s="604" t="s">
        <v>3647</v>
      </c>
      <c r="AC148" s="604" t="s">
        <v>3647</v>
      </c>
      <c r="AD148" s="604" t="s">
        <v>3647</v>
      </c>
      <c r="AE148" s="604" t="s">
        <v>3647</v>
      </c>
      <c r="AF148" s="604" t="s">
        <v>3647</v>
      </c>
      <c r="AG148" s="604" t="s">
        <v>3647</v>
      </c>
      <c r="AH148" s="604" t="s">
        <v>4099</v>
      </c>
      <c r="AI148" s="604" t="s">
        <v>4100</v>
      </c>
      <c r="AJ148" s="604" t="s">
        <v>4101</v>
      </c>
      <c r="AK148" s="604" t="s">
        <v>4102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2375</v>
      </c>
      <c r="BF148" s="326" t="s">
        <v>2375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5" t="s">
        <v>3636</v>
      </c>
      <c r="B149" s="188" t="s">
        <v>837</v>
      </c>
      <c r="C149" s="578" t="s">
        <v>4103</v>
      </c>
      <c r="D149" s="340">
        <v>5183783.0</v>
      </c>
      <c r="E149" s="599" t="s">
        <v>67</v>
      </c>
      <c r="F149" s="599" t="s">
        <v>29</v>
      </c>
      <c r="G149" s="373" t="s">
        <v>4104</v>
      </c>
      <c r="H149" s="373">
        <f>IFERROR(VLOOKUP(G149,'Cadastro de assessores'!A:B,2,FALSE),"Não Cadastrado")</f>
        <v>12330</v>
      </c>
      <c r="I149" s="373"/>
      <c r="J149" s="373" t="s">
        <v>214</v>
      </c>
      <c r="K149" s="373" t="s">
        <v>214</v>
      </c>
      <c r="L149" s="325" t="s">
        <v>3652</v>
      </c>
      <c r="M149" s="613">
        <v>44701.0</v>
      </c>
      <c r="N149" s="613">
        <v>44701.0</v>
      </c>
      <c r="O149" s="340"/>
      <c r="P149" s="340" t="s">
        <v>38</v>
      </c>
      <c r="Q149" s="602">
        <v>0.007</v>
      </c>
      <c r="R149" s="609"/>
      <c r="S149" s="603"/>
      <c r="T149" s="325" t="str">
        <f t="shared" si="13"/>
        <v/>
      </c>
      <c r="U149" s="325" t="s">
        <v>215</v>
      </c>
      <c r="V149" s="325" t="s">
        <v>2411</v>
      </c>
      <c r="W149" s="325" t="s">
        <v>29</v>
      </c>
      <c r="X149" s="604"/>
      <c r="Y149" s="604"/>
      <c r="Z149" s="604"/>
      <c r="AA149" s="604"/>
      <c r="AB149" s="604"/>
      <c r="AC149" s="604"/>
      <c r="AD149" s="604"/>
      <c r="AE149" s="604"/>
      <c r="AF149" s="604"/>
      <c r="AG149" s="604"/>
      <c r="AH149" s="604"/>
      <c r="AI149" s="604"/>
      <c r="AJ149" s="604"/>
      <c r="AK149" s="604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5" t="s">
        <v>3636</v>
      </c>
      <c r="B150" s="188" t="s">
        <v>858</v>
      </c>
      <c r="C150" s="633" t="s">
        <v>856</v>
      </c>
      <c r="D150" s="612">
        <v>3714503.0</v>
      </c>
      <c r="E150" s="599" t="s">
        <v>18</v>
      </c>
      <c r="F150" s="599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214</v>
      </c>
      <c r="K150" s="373" t="s">
        <v>214</v>
      </c>
      <c r="L150" s="325" t="s">
        <v>3652</v>
      </c>
      <c r="M150" s="613">
        <v>44614.0</v>
      </c>
      <c r="N150" s="613">
        <v>44614.0</v>
      </c>
      <c r="O150" s="340"/>
      <c r="P150" s="340" t="s">
        <v>38</v>
      </c>
      <c r="Q150" s="602">
        <v>0.007</v>
      </c>
      <c r="R150" s="518" t="s">
        <v>4105</v>
      </c>
      <c r="S150" s="603"/>
      <c r="T150" s="325" t="str">
        <f t="shared" si="13"/>
        <v>Não Qualificado</v>
      </c>
      <c r="U150" s="325" t="s">
        <v>215</v>
      </c>
      <c r="V150" s="325" t="s">
        <v>3264</v>
      </c>
      <c r="W150" s="325" t="s">
        <v>859</v>
      </c>
      <c r="X150" s="604"/>
      <c r="Y150" s="604"/>
      <c r="Z150" s="604"/>
      <c r="AA150" s="604"/>
      <c r="AB150" s="604"/>
      <c r="AC150" s="604"/>
      <c r="AD150" s="604"/>
      <c r="AE150" s="604"/>
      <c r="AF150" s="604"/>
      <c r="AG150" s="604"/>
      <c r="AH150" s="604"/>
      <c r="AI150" s="604"/>
      <c r="AJ150" s="604"/>
      <c r="AK150" s="604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5" t="s">
        <v>3636</v>
      </c>
      <c r="B151" s="188" t="s">
        <v>4106</v>
      </c>
      <c r="C151" s="578" t="s">
        <v>4107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6" t="s">
        <v>2372</v>
      </c>
      <c r="K151" s="325" t="s">
        <v>2372</v>
      </c>
      <c r="L151" s="340" t="s">
        <v>3640</v>
      </c>
      <c r="M151" s="608"/>
      <c r="N151" s="608">
        <v>44421.0</v>
      </c>
      <c r="O151" s="608">
        <v>44685.0</v>
      </c>
      <c r="P151" s="325" t="s">
        <v>3641</v>
      </c>
      <c r="Q151" s="602">
        <v>0.02</v>
      </c>
      <c r="R151" s="213" t="s">
        <v>4108</v>
      </c>
      <c r="S151" s="603"/>
      <c r="T151" s="325" t="str">
        <f t="shared" si="13"/>
        <v>Não Qualificado</v>
      </c>
      <c r="U151" s="325" t="s">
        <v>215</v>
      </c>
      <c r="V151" s="340" t="s">
        <v>4109</v>
      </c>
      <c r="W151" s="325" t="s">
        <v>243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4"/>
      <c r="AJ151" s="604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4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2375</v>
      </c>
      <c r="BF151" s="326" t="s">
        <v>2375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5" t="s">
        <v>3636</v>
      </c>
      <c r="B152" s="188" t="s">
        <v>868</v>
      </c>
      <c r="C152" s="578" t="s">
        <v>866</v>
      </c>
      <c r="D152" s="612">
        <v>8203715.0</v>
      </c>
      <c r="E152" s="373" t="s">
        <v>18</v>
      </c>
      <c r="F152" s="373" t="s">
        <v>29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214</v>
      </c>
      <c r="K152" s="373" t="s">
        <v>214</v>
      </c>
      <c r="L152" s="325" t="s">
        <v>3652</v>
      </c>
      <c r="M152" s="613">
        <v>44649.0</v>
      </c>
      <c r="N152" s="613">
        <v>44655.0</v>
      </c>
      <c r="O152" s="340"/>
      <c r="P152" s="340" t="s">
        <v>38</v>
      </c>
      <c r="Q152" s="602">
        <v>0.007</v>
      </c>
      <c r="R152" s="609"/>
      <c r="S152" s="603"/>
      <c r="T152" s="325" t="str">
        <f t="shared" si="13"/>
        <v/>
      </c>
      <c r="U152" s="325" t="s">
        <v>215</v>
      </c>
      <c r="V152" s="325" t="s">
        <v>2400</v>
      </c>
      <c r="W152" s="325" t="s">
        <v>29</v>
      </c>
      <c r="X152" s="604"/>
      <c r="Y152" s="604"/>
      <c r="Z152" s="604"/>
      <c r="AA152" s="604"/>
      <c r="AB152" s="604"/>
      <c r="AC152" s="604"/>
      <c r="AD152" s="604"/>
      <c r="AE152" s="604"/>
      <c r="AF152" s="604"/>
      <c r="AG152" s="604"/>
      <c r="AH152" s="604"/>
      <c r="AI152" s="604"/>
      <c r="AJ152" s="604"/>
      <c r="AK152" s="604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5" t="s">
        <v>3636</v>
      </c>
      <c r="B153" s="188" t="s">
        <v>4110</v>
      </c>
      <c r="C153" s="578" t="s">
        <v>4111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6" t="s">
        <v>2372</v>
      </c>
      <c r="K153" s="325" t="s">
        <v>2372</v>
      </c>
      <c r="L153" s="340" t="s">
        <v>3640</v>
      </c>
      <c r="M153" s="608">
        <v>44300.0</v>
      </c>
      <c r="N153" s="608">
        <v>44300.0</v>
      </c>
      <c r="O153" s="608">
        <v>44651.0</v>
      </c>
      <c r="P153" s="325" t="s">
        <v>3645</v>
      </c>
      <c r="Q153" s="602">
        <v>0.012</v>
      </c>
      <c r="R153" s="609" t="s">
        <v>4112</v>
      </c>
      <c r="S153" s="603"/>
      <c r="T153" s="325" t="str">
        <f t="shared" si="13"/>
        <v>Não Qualificado</v>
      </c>
      <c r="U153" s="325" t="s">
        <v>215</v>
      </c>
      <c r="V153" s="325" t="s">
        <v>2428</v>
      </c>
      <c r="W153" s="325" t="s">
        <v>243</v>
      </c>
      <c r="X153" s="604"/>
      <c r="Y153" s="604"/>
      <c r="Z153" s="604"/>
      <c r="AA153" s="604"/>
      <c r="AB153" s="604"/>
      <c r="AC153" s="604"/>
      <c r="AD153" s="604"/>
      <c r="AE153" s="604"/>
      <c r="AF153" s="604"/>
      <c r="AG153" s="604"/>
      <c r="AH153" s="604"/>
      <c r="AI153" s="604"/>
      <c r="AJ153" s="604"/>
      <c r="AK153" s="604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2375</v>
      </c>
      <c r="BF153" s="326" t="s">
        <v>2375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5" t="s">
        <v>3636</v>
      </c>
      <c r="B154" s="188" t="s">
        <v>871</v>
      </c>
      <c r="C154" s="578" t="s">
        <v>4113</v>
      </c>
      <c r="D154" s="340">
        <v>3561110.0</v>
      </c>
      <c r="E154" s="373" t="s">
        <v>18</v>
      </c>
      <c r="F154" s="373" t="s">
        <v>29</v>
      </c>
      <c r="G154" s="340" t="s">
        <v>824</v>
      </c>
      <c r="H154" s="340">
        <f>IFERROR(VLOOKUP(G154,'Cadastro de assessores'!A:B,2,FALSE),"Não Cadastrado")</f>
        <v>12342</v>
      </c>
      <c r="I154" s="340"/>
      <c r="J154" s="373" t="s">
        <v>214</v>
      </c>
      <c r="K154" s="373" t="s">
        <v>214</v>
      </c>
      <c r="L154" s="325" t="s">
        <v>3652</v>
      </c>
      <c r="M154" s="613">
        <v>44656.0</v>
      </c>
      <c r="N154" s="613">
        <v>44658.0</v>
      </c>
      <c r="O154" s="340"/>
      <c r="P154" s="340" t="s">
        <v>38</v>
      </c>
      <c r="Q154" s="602">
        <v>0.007</v>
      </c>
      <c r="R154" s="213" t="s">
        <v>4114</v>
      </c>
      <c r="S154" s="603"/>
      <c r="T154" s="325" t="str">
        <f t="shared" si="13"/>
        <v>Não Qualificado</v>
      </c>
      <c r="U154" s="325" t="s">
        <v>215</v>
      </c>
      <c r="V154" s="340" t="s">
        <v>2400</v>
      </c>
      <c r="W154" s="340" t="s">
        <v>29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5" t="s">
        <v>3636</v>
      </c>
      <c r="B155" s="188" t="s">
        <v>4115</v>
      </c>
      <c r="C155" s="605" t="s">
        <v>4116</v>
      </c>
      <c r="D155" s="325">
        <v>4403399.0</v>
      </c>
      <c r="E155" s="325" t="s">
        <v>67</v>
      </c>
      <c r="F155" s="325" t="s">
        <v>29</v>
      </c>
      <c r="G155" s="325" t="s">
        <v>3904</v>
      </c>
      <c r="H155" s="325" t="str">
        <f>IFERROR(VLOOKUP(G155,'Cadastro de assessores'!A:B,2,FALSE),"Não Cadastrado")</f>
        <v>15049</v>
      </c>
      <c r="I155" s="325"/>
      <c r="J155" s="606" t="s">
        <v>2372</v>
      </c>
      <c r="K155" s="325" t="s">
        <v>2372</v>
      </c>
      <c r="L155" s="325" t="s">
        <v>3640</v>
      </c>
      <c r="M155" s="608">
        <v>44074.0</v>
      </c>
      <c r="N155" s="608">
        <v>44074.0</v>
      </c>
      <c r="O155" s="608">
        <v>44627.0</v>
      </c>
      <c r="P155" s="325" t="s">
        <v>3653</v>
      </c>
      <c r="Q155" s="602">
        <v>0.012</v>
      </c>
      <c r="R155" s="609" t="s">
        <v>4117</v>
      </c>
      <c r="S155" s="603"/>
      <c r="T155" s="325" t="str">
        <f t="shared" si="13"/>
        <v>Não Qualificado</v>
      </c>
      <c r="U155" s="325" t="s">
        <v>215</v>
      </c>
      <c r="V155" s="325" t="s">
        <v>2933</v>
      </c>
      <c r="W155" s="325" t="s">
        <v>29</v>
      </c>
      <c r="X155" s="604" t="s">
        <v>3647</v>
      </c>
      <c r="Y155" s="604" t="s">
        <v>3647</v>
      </c>
      <c r="Z155" s="604" t="s">
        <v>3647</v>
      </c>
      <c r="AA155" s="604" t="s">
        <v>3647</v>
      </c>
      <c r="AB155" s="604" t="s">
        <v>3647</v>
      </c>
      <c r="AC155" s="604" t="s">
        <v>3647</v>
      </c>
      <c r="AD155" s="604" t="s">
        <v>3647</v>
      </c>
      <c r="AE155" s="604" t="s">
        <v>3647</v>
      </c>
      <c r="AF155" s="604" t="s">
        <v>3647</v>
      </c>
      <c r="AG155" s="604" t="s">
        <v>3647</v>
      </c>
      <c r="AH155" s="604" t="s">
        <v>4118</v>
      </c>
      <c r="AI155" s="604" t="s">
        <v>4119</v>
      </c>
      <c r="AJ155" s="604" t="s">
        <v>4120</v>
      </c>
      <c r="AK155" s="604" t="s">
        <v>4121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2375</v>
      </c>
      <c r="BF155" s="326" t="s">
        <v>2375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5" t="s">
        <v>3636</v>
      </c>
      <c r="B156" s="188" t="s">
        <v>4122</v>
      </c>
      <c r="C156" s="578" t="s">
        <v>4123</v>
      </c>
      <c r="D156" s="340">
        <v>5599659.0</v>
      </c>
      <c r="E156" s="373" t="s">
        <v>67</v>
      </c>
      <c r="F156" s="599" t="s">
        <v>29</v>
      </c>
      <c r="G156" s="340" t="s">
        <v>4022</v>
      </c>
      <c r="H156" s="340">
        <f>IFERROR(VLOOKUP(G156,'Cadastro de assessores'!A:B,2,FALSE),"Não Cadastrado")</f>
        <v>12347</v>
      </c>
      <c r="I156" s="340"/>
      <c r="J156" s="373" t="s">
        <v>214</v>
      </c>
      <c r="K156" s="373" t="s">
        <v>214</v>
      </c>
      <c r="L156" s="325" t="s">
        <v>3652</v>
      </c>
      <c r="M156" s="600">
        <v>44341.0</v>
      </c>
      <c r="N156" s="600">
        <v>44344.0</v>
      </c>
      <c r="O156" s="340"/>
      <c r="P156" s="340" t="s">
        <v>38</v>
      </c>
      <c r="Q156" s="602">
        <v>0.007</v>
      </c>
      <c r="R156" s="213"/>
      <c r="S156" s="603"/>
      <c r="T156" s="325" t="str">
        <f t="shared" si="13"/>
        <v/>
      </c>
      <c r="U156" s="325" t="s">
        <v>215</v>
      </c>
      <c r="V156" s="340" t="s">
        <v>2411</v>
      </c>
      <c r="W156" s="340" t="s">
        <v>29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5" t="s">
        <v>3636</v>
      </c>
      <c r="B157" s="188" t="s">
        <v>4124</v>
      </c>
      <c r="C157" s="605" t="s">
        <v>4125</v>
      </c>
      <c r="D157" s="325">
        <v>4743699.0</v>
      </c>
      <c r="E157" s="325" t="s">
        <v>67</v>
      </c>
      <c r="F157" s="325" t="s">
        <v>29</v>
      </c>
      <c r="G157" s="325" t="s">
        <v>3483</v>
      </c>
      <c r="H157" s="325" t="str">
        <f>IFERROR(VLOOKUP(G157,'Cadastro de assessores'!A:B,2,FALSE),"Não Cadastrado")</f>
        <v>14574</v>
      </c>
      <c r="I157" s="325"/>
      <c r="J157" s="606" t="s">
        <v>2372</v>
      </c>
      <c r="K157" s="325" t="s">
        <v>2372</v>
      </c>
      <c r="L157" s="325" t="s">
        <v>3652</v>
      </c>
      <c r="M157" s="608">
        <v>44211.0</v>
      </c>
      <c r="N157" s="608">
        <v>44211.0</v>
      </c>
      <c r="O157" s="608">
        <v>44803.0</v>
      </c>
      <c r="P157" s="325" t="s">
        <v>3645</v>
      </c>
      <c r="Q157" s="602">
        <v>0.015</v>
      </c>
      <c r="R157" s="609" t="s">
        <v>4126</v>
      </c>
      <c r="S157" s="603"/>
      <c r="T157" s="325" t="str">
        <f t="shared" si="13"/>
        <v/>
      </c>
      <c r="U157" s="325" t="s">
        <v>215</v>
      </c>
      <c r="V157" s="325" t="s">
        <v>2432</v>
      </c>
      <c r="W157" s="325" t="s">
        <v>29</v>
      </c>
      <c r="X157" s="604"/>
      <c r="Y157" s="604"/>
      <c r="Z157" s="604"/>
      <c r="AA157" s="604"/>
      <c r="AB157" s="604"/>
      <c r="AC157" s="604"/>
      <c r="AD157" s="604"/>
      <c r="AE157" s="604"/>
      <c r="AF157" s="604"/>
      <c r="AG157" s="604"/>
      <c r="AH157" s="604"/>
      <c r="AI157" s="604"/>
      <c r="AJ157" s="604"/>
      <c r="AK157" s="604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5" t="s">
        <v>3636</v>
      </c>
      <c r="B158" s="188" t="s">
        <v>4127</v>
      </c>
      <c r="C158" s="605" t="s">
        <v>4128</v>
      </c>
      <c r="D158" s="325">
        <v>4695581.0</v>
      </c>
      <c r="E158" s="373" t="s">
        <v>67</v>
      </c>
      <c r="F158" s="373" t="s">
        <v>29</v>
      </c>
      <c r="G158" s="373" t="s">
        <v>3942</v>
      </c>
      <c r="H158" s="373" t="str">
        <f>IFERROR(VLOOKUP(G158,'Cadastro de assessores'!A:B,2,FALSE),"Não Cadastrado")</f>
        <v>19157</v>
      </c>
      <c r="I158" s="373"/>
      <c r="J158" s="373" t="s">
        <v>214</v>
      </c>
      <c r="K158" s="373" t="s">
        <v>214</v>
      </c>
      <c r="L158" s="325" t="s">
        <v>3652</v>
      </c>
      <c r="M158" s="601">
        <v>44186.0</v>
      </c>
      <c r="N158" s="601">
        <v>44193.0</v>
      </c>
      <c r="O158" s="340"/>
      <c r="P158" s="340" t="s">
        <v>3641</v>
      </c>
      <c r="Q158" s="602">
        <v>0.02</v>
      </c>
      <c r="R158" s="609"/>
      <c r="S158" s="603"/>
      <c r="T158" s="325" t="str">
        <f t="shared" si="13"/>
        <v/>
      </c>
      <c r="U158" s="325" t="s">
        <v>215</v>
      </c>
      <c r="V158" s="325" t="s">
        <v>4129</v>
      </c>
      <c r="W158" s="325" t="s">
        <v>29</v>
      </c>
      <c r="X158" s="604" t="s">
        <v>3647</v>
      </c>
      <c r="Y158" s="604" t="s">
        <v>3647</v>
      </c>
      <c r="Z158" s="604" t="s">
        <v>3647</v>
      </c>
      <c r="AA158" s="604" t="s">
        <v>3647</v>
      </c>
      <c r="AB158" s="604" t="s">
        <v>3647</v>
      </c>
      <c r="AC158" s="604" t="s">
        <v>3647</v>
      </c>
      <c r="AD158" s="604" t="s">
        <v>3647</v>
      </c>
      <c r="AE158" s="604" t="s">
        <v>3647</v>
      </c>
      <c r="AF158" s="604" t="s">
        <v>3647</v>
      </c>
      <c r="AG158" s="604" t="s">
        <v>3647</v>
      </c>
      <c r="AH158" s="604" t="s">
        <v>3647</v>
      </c>
      <c r="AI158" s="604" t="s">
        <v>3647</v>
      </c>
      <c r="AJ158" s="604" t="s">
        <v>3647</v>
      </c>
      <c r="AK158" s="604" t="s">
        <v>3647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5" t="s">
        <v>3636</v>
      </c>
      <c r="B159" s="188" t="s">
        <v>4130</v>
      </c>
      <c r="C159" s="633" t="s">
        <v>4131</v>
      </c>
      <c r="D159" s="616">
        <v>3274958.0</v>
      </c>
      <c r="E159" s="373" t="s">
        <v>67</v>
      </c>
      <c r="F159" s="599" t="s">
        <v>29</v>
      </c>
      <c r="G159" s="373" t="s">
        <v>3895</v>
      </c>
      <c r="H159" s="373" t="str">
        <f>IFERROR(VLOOKUP(G159,'Cadastro de assessores'!A:B,2,FALSE),"Não Cadastrado")</f>
        <v>19634</v>
      </c>
      <c r="I159" s="373"/>
      <c r="J159" s="373" t="s">
        <v>214</v>
      </c>
      <c r="K159" s="373" t="s">
        <v>214</v>
      </c>
      <c r="L159" s="325" t="s">
        <v>3652</v>
      </c>
      <c r="M159" s="613">
        <v>44714.0</v>
      </c>
      <c r="N159" s="613">
        <v>44714.0</v>
      </c>
      <c r="O159" s="340"/>
      <c r="P159" s="340" t="s">
        <v>38</v>
      </c>
      <c r="Q159" s="602">
        <v>0.007</v>
      </c>
      <c r="R159" s="213" t="s">
        <v>4132</v>
      </c>
      <c r="S159" s="603"/>
      <c r="T159" s="325"/>
      <c r="U159" s="325" t="s">
        <v>215</v>
      </c>
      <c r="V159" s="325" t="s">
        <v>2484</v>
      </c>
      <c r="W159" s="340" t="s">
        <v>29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4"/>
      <c r="AI159" s="604"/>
      <c r="AJ159" s="604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2375</v>
      </c>
      <c r="BF159" s="326" t="s">
        <v>2375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5" t="s">
        <v>3636</v>
      </c>
      <c r="B160" s="188" t="s">
        <v>888</v>
      </c>
      <c r="C160" s="633" t="s">
        <v>4133</v>
      </c>
      <c r="D160" s="616">
        <v>6986262.0</v>
      </c>
      <c r="E160" s="373" t="s">
        <v>18</v>
      </c>
      <c r="F160" s="599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214</v>
      </c>
      <c r="K160" s="373" t="s">
        <v>214</v>
      </c>
      <c r="L160" s="325" t="s">
        <v>3652</v>
      </c>
      <c r="M160" s="600">
        <v>44508.0</v>
      </c>
      <c r="N160" s="600">
        <v>44503.0</v>
      </c>
      <c r="O160" s="569">
        <v>45033.0</v>
      </c>
      <c r="P160" s="340" t="s">
        <v>3687</v>
      </c>
      <c r="Q160" s="602">
        <v>0.008</v>
      </c>
      <c r="R160" s="213" t="s">
        <v>4134</v>
      </c>
      <c r="S160" s="603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215</v>
      </c>
      <c r="V160" s="325" t="s">
        <v>2484</v>
      </c>
      <c r="W160" s="340" t="s">
        <v>29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4"/>
      <c r="AI160" s="604"/>
      <c r="AJ160" s="604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5" t="s">
        <v>3636</v>
      </c>
      <c r="B161" s="188" t="s">
        <v>4135</v>
      </c>
      <c r="C161" s="605" t="s">
        <v>4136</v>
      </c>
      <c r="D161" s="325">
        <v>395136.0</v>
      </c>
      <c r="E161" s="325" t="s">
        <v>18</v>
      </c>
      <c r="F161" s="325" t="s">
        <v>29</v>
      </c>
      <c r="G161" s="325" t="s">
        <v>4137</v>
      </c>
      <c r="H161" s="325" t="str">
        <f>IFERROR(VLOOKUP(G161,'Cadastro de assessores'!A:B,2,FALSE),"Não Cadastrado")</f>
        <v>12846</v>
      </c>
      <c r="I161" s="325"/>
      <c r="J161" s="606" t="s">
        <v>2372</v>
      </c>
      <c r="K161" s="325" t="s">
        <v>2372</v>
      </c>
      <c r="L161" s="325" t="s">
        <v>3640</v>
      </c>
      <c r="M161" s="608">
        <v>44260.0</v>
      </c>
      <c r="N161" s="608">
        <v>44260.0</v>
      </c>
      <c r="O161" s="608">
        <v>44378.0</v>
      </c>
      <c r="P161" s="325" t="s">
        <v>3657</v>
      </c>
      <c r="Q161" s="602">
        <v>0.005</v>
      </c>
      <c r="R161" s="632" t="s">
        <v>4138</v>
      </c>
      <c r="S161" s="603"/>
      <c r="T161" s="325" t="str">
        <f t="shared" si="14"/>
        <v/>
      </c>
      <c r="U161" s="325" t="s">
        <v>215</v>
      </c>
      <c r="V161" s="325" t="s">
        <v>2423</v>
      </c>
      <c r="W161" s="325" t="s">
        <v>29</v>
      </c>
      <c r="X161" s="604"/>
      <c r="Y161" s="604"/>
      <c r="Z161" s="604"/>
      <c r="AA161" s="604"/>
      <c r="AB161" s="604"/>
      <c r="AC161" s="604"/>
      <c r="AD161" s="604"/>
      <c r="AE161" s="604"/>
      <c r="AF161" s="604"/>
      <c r="AG161" s="604"/>
      <c r="AH161" s="604"/>
      <c r="AI161" s="604"/>
      <c r="AJ161" s="604"/>
      <c r="AK161" s="604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2375</v>
      </c>
      <c r="BF161" s="326" t="s">
        <v>2375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5" t="s">
        <v>3636</v>
      </c>
      <c r="B162" s="188" t="s">
        <v>4139</v>
      </c>
      <c r="C162" s="578" t="s">
        <v>4140</v>
      </c>
      <c r="D162" s="612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3669</v>
      </c>
      <c r="K162" s="325" t="s">
        <v>239</v>
      </c>
      <c r="L162" s="325"/>
      <c r="M162" s="413" t="s">
        <v>2409</v>
      </c>
      <c r="N162" s="413"/>
      <c r="O162" s="340"/>
      <c r="P162" s="340" t="s">
        <v>3653</v>
      </c>
      <c r="Q162" s="602">
        <v>0.01</v>
      </c>
      <c r="R162" s="632" t="s">
        <v>4141</v>
      </c>
      <c r="S162" s="603"/>
      <c r="T162" s="325"/>
      <c r="U162" s="325"/>
      <c r="V162" s="325"/>
      <c r="W162" s="325" t="s">
        <v>19</v>
      </c>
      <c r="X162" s="604"/>
      <c r="Y162" s="604"/>
      <c r="Z162" s="604"/>
      <c r="AA162" s="604"/>
      <c r="AB162" s="604"/>
      <c r="AC162" s="604"/>
      <c r="AD162" s="604"/>
      <c r="AE162" s="604"/>
      <c r="AF162" s="604"/>
      <c r="AG162" s="604"/>
      <c r="AH162" s="604"/>
      <c r="AI162" s="604"/>
      <c r="AJ162" s="604"/>
      <c r="AK162" s="604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5" t="s">
        <v>3636</v>
      </c>
      <c r="B163" s="188" t="s">
        <v>905</v>
      </c>
      <c r="C163" s="578" t="s">
        <v>2678</v>
      </c>
      <c r="D163" s="612">
        <v>2551563.0</v>
      </c>
      <c r="E163" s="373" t="s">
        <v>18</v>
      </c>
      <c r="F163" s="373" t="s">
        <v>29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214</v>
      </c>
      <c r="K163" s="373" t="s">
        <v>214</v>
      </c>
      <c r="L163" s="325" t="s">
        <v>3652</v>
      </c>
      <c r="M163" s="613">
        <v>44644.0</v>
      </c>
      <c r="N163" s="613">
        <v>44644.0</v>
      </c>
      <c r="O163" s="340"/>
      <c r="P163" s="340" t="s">
        <v>38</v>
      </c>
      <c r="Q163" s="602">
        <v>0.007</v>
      </c>
      <c r="R163" s="609"/>
      <c r="S163" s="603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215</v>
      </c>
      <c r="V163" s="325" t="s">
        <v>2484</v>
      </c>
      <c r="W163" s="325" t="s">
        <v>29</v>
      </c>
      <c r="X163" s="604"/>
      <c r="Y163" s="604"/>
      <c r="Z163" s="604"/>
      <c r="AA163" s="604"/>
      <c r="AB163" s="604"/>
      <c r="AC163" s="604"/>
      <c r="AD163" s="604"/>
      <c r="AE163" s="604"/>
      <c r="AF163" s="604"/>
      <c r="AG163" s="604"/>
      <c r="AH163" s="604"/>
      <c r="AI163" s="604"/>
      <c r="AJ163" s="604"/>
      <c r="AK163" s="604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5" t="s">
        <v>3636</v>
      </c>
      <c r="B164" s="188" t="s">
        <v>4142</v>
      </c>
      <c r="C164" s="578" t="s">
        <v>4143</v>
      </c>
      <c r="D164" s="612">
        <v>2160689.0</v>
      </c>
      <c r="E164" s="599" t="s">
        <v>18</v>
      </c>
      <c r="F164" s="599" t="s">
        <v>19</v>
      </c>
      <c r="G164" s="373" t="s">
        <v>20</v>
      </c>
      <c r="H164" s="616">
        <f>IFERROR(VLOOKUP(G164,'Cadastro de assessores'!A:B,2,FALSE),"Não Cadastrado")</f>
        <v>12331</v>
      </c>
      <c r="I164" s="616"/>
      <c r="J164" s="373" t="s">
        <v>214</v>
      </c>
      <c r="K164" s="373" t="s">
        <v>214</v>
      </c>
      <c r="L164" s="325" t="s">
        <v>3652</v>
      </c>
      <c r="M164" s="613">
        <v>44645.0</v>
      </c>
      <c r="N164" s="613">
        <v>44645.0</v>
      </c>
      <c r="O164" s="340"/>
      <c r="P164" s="340" t="s">
        <v>3645</v>
      </c>
      <c r="Q164" s="602">
        <v>0.015</v>
      </c>
      <c r="R164" s="609" t="s">
        <v>4144</v>
      </c>
      <c r="S164" s="603"/>
      <c r="T164" s="325" t="str">
        <f t="shared" si="15"/>
        <v>Não Qualificado</v>
      </c>
      <c r="U164" s="325" t="s">
        <v>215</v>
      </c>
      <c r="V164" s="340" t="s">
        <v>4145</v>
      </c>
      <c r="W164" s="325" t="s">
        <v>1192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4"/>
      <c r="AI164" s="604"/>
      <c r="AJ164" s="604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2375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5" t="s">
        <v>3636</v>
      </c>
      <c r="B165" s="188" t="s">
        <v>4146</v>
      </c>
      <c r="C165" s="578" t="s">
        <v>4147</v>
      </c>
      <c r="D165" s="340">
        <v>6486558.0</v>
      </c>
      <c r="E165" s="373" t="s">
        <v>18</v>
      </c>
      <c r="F165" s="599" t="s">
        <v>29</v>
      </c>
      <c r="G165" s="616" t="s">
        <v>919</v>
      </c>
      <c r="H165" s="616" t="str">
        <f>IFERROR(VLOOKUP(G165,'Cadastro de assessores'!A:B,2,FALSE),"Não Cadastrado")</f>
        <v>14739</v>
      </c>
      <c r="I165" s="616"/>
      <c r="J165" s="373" t="s">
        <v>214</v>
      </c>
      <c r="K165" s="373" t="s">
        <v>214</v>
      </c>
      <c r="L165" s="325" t="s">
        <v>3652</v>
      </c>
      <c r="M165" s="600">
        <v>44439.0</v>
      </c>
      <c r="N165" s="600">
        <v>44447.0</v>
      </c>
      <c r="O165" s="340"/>
      <c r="P165" s="340" t="s">
        <v>3645</v>
      </c>
      <c r="Q165" s="602">
        <v>0.015</v>
      </c>
      <c r="R165" s="609"/>
      <c r="S165" s="603"/>
      <c r="T165" s="325" t="str">
        <f t="shared" si="15"/>
        <v>Não Qualificado</v>
      </c>
      <c r="U165" s="325" t="s">
        <v>215</v>
      </c>
      <c r="V165" s="340" t="s">
        <v>4148</v>
      </c>
      <c r="W165" s="325" t="s">
        <v>243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4"/>
      <c r="AJ165" s="604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4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5" t="s">
        <v>3636</v>
      </c>
      <c r="B166" s="188" t="s">
        <v>921</v>
      </c>
      <c r="C166" s="56" t="s">
        <v>917</v>
      </c>
      <c r="D166" s="340">
        <v>7046433.0</v>
      </c>
      <c r="E166" s="373" t="s">
        <v>18</v>
      </c>
      <c r="F166" s="373" t="s">
        <v>29</v>
      </c>
      <c r="G166" s="340" t="s">
        <v>919</v>
      </c>
      <c r="H166" s="616" t="str">
        <f>IFERROR(VLOOKUP(G166,'Cadastro de assessores'!A:B,2,FALSE),"Não Cadastrado")</f>
        <v>14739</v>
      </c>
      <c r="I166" s="616"/>
      <c r="J166" s="373" t="s">
        <v>214</v>
      </c>
      <c r="K166" s="373" t="s">
        <v>214</v>
      </c>
      <c r="L166" s="325" t="s">
        <v>3652</v>
      </c>
      <c r="M166" s="600">
        <v>44508.0</v>
      </c>
      <c r="N166" s="600">
        <v>44508.0</v>
      </c>
      <c r="O166" s="340"/>
      <c r="P166" s="340" t="s">
        <v>3657</v>
      </c>
      <c r="Q166" s="602">
        <v>0.025</v>
      </c>
      <c r="R166" s="609"/>
      <c r="S166" s="603"/>
      <c r="T166" s="325" t="str">
        <f t="shared" si="15"/>
        <v>Não Qualificado</v>
      </c>
      <c r="U166" s="325" t="s">
        <v>215</v>
      </c>
      <c r="V166" s="340" t="s">
        <v>4148</v>
      </c>
      <c r="W166" s="325" t="s">
        <v>243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4"/>
      <c r="AI166" s="604"/>
      <c r="AJ166" s="604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5" t="s">
        <v>3636</v>
      </c>
      <c r="B167" s="188" t="s">
        <v>921</v>
      </c>
      <c r="C167" s="56" t="s">
        <v>917</v>
      </c>
      <c r="D167" s="340">
        <v>7032839.0</v>
      </c>
      <c r="E167" s="373" t="s">
        <v>18</v>
      </c>
      <c r="F167" s="373" t="s">
        <v>29</v>
      </c>
      <c r="G167" s="340" t="s">
        <v>919</v>
      </c>
      <c r="H167" s="616" t="str">
        <f>IFERROR(VLOOKUP(G167,'Cadastro de assessores'!A:B,2,FALSE),"Não Cadastrado")</f>
        <v>14739</v>
      </c>
      <c r="I167" s="616"/>
      <c r="J167" s="373" t="s">
        <v>214</v>
      </c>
      <c r="K167" s="373" t="s">
        <v>214</v>
      </c>
      <c r="L167" s="325" t="s">
        <v>3652</v>
      </c>
      <c r="M167" s="600">
        <v>44508.0</v>
      </c>
      <c r="N167" s="600">
        <v>44509.0</v>
      </c>
      <c r="O167" s="340"/>
      <c r="P167" s="340" t="s">
        <v>38</v>
      </c>
      <c r="Q167" s="644">
        <v>0.007</v>
      </c>
      <c r="R167" s="609"/>
      <c r="S167" s="603"/>
      <c r="T167" s="325" t="str">
        <f t="shared" si="15"/>
        <v>Não Qualificado</v>
      </c>
      <c r="U167" s="325" t="s">
        <v>215</v>
      </c>
      <c r="V167" s="340" t="s">
        <v>4148</v>
      </c>
      <c r="W167" s="325" t="s">
        <v>243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4"/>
      <c r="AI167" s="604"/>
      <c r="AJ167" s="604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5" t="s">
        <v>3636</v>
      </c>
      <c r="B168" s="188" t="s">
        <v>4149</v>
      </c>
      <c r="C168" s="605" t="s">
        <v>4150</v>
      </c>
      <c r="D168" s="325">
        <v>4947409.0</v>
      </c>
      <c r="E168" s="373" t="s">
        <v>18</v>
      </c>
      <c r="F168" s="599" t="s">
        <v>29</v>
      </c>
      <c r="G168" s="373" t="s">
        <v>4151</v>
      </c>
      <c r="H168" s="599" t="str">
        <f>IFERROR(VLOOKUP(G168,'Cadastro de assessores'!A:B,2,FALSE),"Não Cadastrado")</f>
        <v>13896</v>
      </c>
      <c r="I168" s="599"/>
      <c r="J168" s="373" t="s">
        <v>214</v>
      </c>
      <c r="K168" s="373" t="s">
        <v>214</v>
      </c>
      <c r="L168" s="325" t="s">
        <v>3652</v>
      </c>
      <c r="M168" s="600">
        <v>44272.0</v>
      </c>
      <c r="N168" s="600">
        <v>44260.0</v>
      </c>
      <c r="O168" s="325"/>
      <c r="P168" s="325" t="s">
        <v>3657</v>
      </c>
      <c r="Q168" s="602">
        <v>0.025</v>
      </c>
      <c r="R168" s="609"/>
      <c r="S168" s="603"/>
      <c r="T168" s="325" t="str">
        <f t="shared" si="15"/>
        <v/>
      </c>
      <c r="U168" s="325" t="s">
        <v>215</v>
      </c>
      <c r="V168" s="325" t="s">
        <v>2428</v>
      </c>
      <c r="W168" s="325" t="s">
        <v>243</v>
      </c>
      <c r="X168" s="604"/>
      <c r="Y168" s="604"/>
      <c r="Z168" s="604"/>
      <c r="AA168" s="604"/>
      <c r="AB168" s="604"/>
      <c r="AC168" s="604"/>
      <c r="AD168" s="604"/>
      <c r="AE168" s="604"/>
      <c r="AF168" s="604"/>
      <c r="AG168" s="604"/>
      <c r="AH168" s="604"/>
      <c r="AI168" s="604"/>
      <c r="AJ168" s="604"/>
      <c r="AK168" s="604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5" t="s">
        <v>3636</v>
      </c>
      <c r="B169" s="188" t="s">
        <v>4152</v>
      </c>
      <c r="C169" s="605" t="s">
        <v>4153</v>
      </c>
      <c r="D169" s="325">
        <v>4622255.0</v>
      </c>
      <c r="E169" s="373" t="s">
        <v>67</v>
      </c>
      <c r="F169" s="373" t="s">
        <v>29</v>
      </c>
      <c r="G169" s="373" t="s">
        <v>3942</v>
      </c>
      <c r="H169" s="373" t="str">
        <f>IFERROR(VLOOKUP(G169,'Cadastro de assessores'!A:B,2,FALSE),"Não Cadastrado")</f>
        <v>19157</v>
      </c>
      <c r="I169" s="373"/>
      <c r="J169" s="622" t="s">
        <v>2408</v>
      </c>
      <c r="K169" s="325" t="s">
        <v>239</v>
      </c>
      <c r="L169" s="325" t="s">
        <v>3652</v>
      </c>
      <c r="M169" s="325" t="s">
        <v>2409</v>
      </c>
      <c r="N169" s="622" t="s">
        <v>2408</v>
      </c>
      <c r="O169" s="325"/>
      <c r="P169" s="325" t="s">
        <v>3645</v>
      </c>
      <c r="Q169" s="602">
        <v>0.015</v>
      </c>
      <c r="R169" s="609"/>
      <c r="S169" s="603"/>
      <c r="T169" s="325" t="str">
        <f t="shared" si="15"/>
        <v>Não Qualificado</v>
      </c>
      <c r="U169" s="325" t="s">
        <v>215</v>
      </c>
      <c r="V169" s="325" t="s">
        <v>2374</v>
      </c>
      <c r="W169" s="325" t="s">
        <v>29</v>
      </c>
      <c r="X169" s="604" t="s">
        <v>3647</v>
      </c>
      <c r="Y169" s="604" t="s">
        <v>3647</v>
      </c>
      <c r="Z169" s="604" t="s">
        <v>3647</v>
      </c>
      <c r="AA169" s="604" t="s">
        <v>3647</v>
      </c>
      <c r="AB169" s="604" t="s">
        <v>3647</v>
      </c>
      <c r="AC169" s="604" t="s">
        <v>3647</v>
      </c>
      <c r="AD169" s="604" t="s">
        <v>3647</v>
      </c>
      <c r="AE169" s="604" t="s">
        <v>3647</v>
      </c>
      <c r="AF169" s="604" t="s">
        <v>3647</v>
      </c>
      <c r="AG169" s="604" t="s">
        <v>3647</v>
      </c>
      <c r="AH169" s="604" t="s">
        <v>3647</v>
      </c>
      <c r="AI169" s="604" t="s">
        <v>3647</v>
      </c>
      <c r="AJ169" s="604" t="s">
        <v>3647</v>
      </c>
      <c r="AK169" s="604" t="s">
        <v>3647</v>
      </c>
      <c r="AL169" s="326" t="s">
        <v>2409</v>
      </c>
      <c r="AM169" s="326"/>
      <c r="AN169" s="326" t="s">
        <v>2409</v>
      </c>
      <c r="AO169" s="326" t="s">
        <v>2409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2375</v>
      </c>
      <c r="BF169" s="326" t="s">
        <v>2375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5" t="s">
        <v>3636</v>
      </c>
      <c r="B170" s="188" t="s">
        <v>4154</v>
      </c>
      <c r="C170" s="578" t="s">
        <v>4155</v>
      </c>
      <c r="D170" s="340">
        <v>394871.0</v>
      </c>
      <c r="E170" s="373" t="s">
        <v>18</v>
      </c>
      <c r="F170" s="599" t="s">
        <v>29</v>
      </c>
      <c r="G170" s="373" t="s">
        <v>79</v>
      </c>
      <c r="H170" s="373">
        <v>12344.0</v>
      </c>
      <c r="I170" s="373"/>
      <c r="J170" s="373" t="s">
        <v>214</v>
      </c>
      <c r="K170" s="373" t="s">
        <v>214</v>
      </c>
      <c r="L170" s="325" t="s">
        <v>3652</v>
      </c>
      <c r="M170" s="600">
        <v>44757.0</v>
      </c>
      <c r="N170" s="600">
        <v>44757.0</v>
      </c>
      <c r="O170" s="325"/>
      <c r="P170" s="325" t="s">
        <v>3653</v>
      </c>
      <c r="Q170" s="602">
        <v>0.012</v>
      </c>
      <c r="R170" s="609" t="s">
        <v>4156</v>
      </c>
      <c r="S170" s="603"/>
      <c r="T170" s="325"/>
      <c r="U170" s="325" t="s">
        <v>215</v>
      </c>
      <c r="V170" s="325" t="s">
        <v>2400</v>
      </c>
      <c r="W170" s="325" t="s">
        <v>29</v>
      </c>
      <c r="X170" s="604"/>
      <c r="Y170" s="604"/>
      <c r="Z170" s="604"/>
      <c r="AA170" s="604"/>
      <c r="AB170" s="604"/>
      <c r="AC170" s="604"/>
      <c r="AD170" s="604"/>
      <c r="AE170" s="604"/>
      <c r="AF170" s="604"/>
      <c r="AG170" s="604"/>
      <c r="AH170" s="604"/>
      <c r="AI170" s="604"/>
      <c r="AJ170" s="604"/>
      <c r="AK170" s="604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5" t="s">
        <v>3636</v>
      </c>
      <c r="B171" s="188" t="s">
        <v>4157</v>
      </c>
      <c r="C171" s="605" t="s">
        <v>4158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6" t="s">
        <v>2372</v>
      </c>
      <c r="K171" s="325" t="s">
        <v>2372</v>
      </c>
      <c r="L171" s="325" t="s">
        <v>3640</v>
      </c>
      <c r="M171" s="608">
        <v>44251.0</v>
      </c>
      <c r="N171" s="608">
        <v>44251.0</v>
      </c>
      <c r="O171" s="608">
        <v>44777.0</v>
      </c>
      <c r="P171" s="325" t="s">
        <v>3657</v>
      </c>
      <c r="Q171" s="602">
        <v>0.025</v>
      </c>
      <c r="R171" s="609" t="s">
        <v>4159</v>
      </c>
      <c r="S171" s="603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215</v>
      </c>
      <c r="V171" s="325" t="s">
        <v>2428</v>
      </c>
      <c r="W171" s="325" t="s">
        <v>243</v>
      </c>
      <c r="X171" s="604"/>
      <c r="Y171" s="604"/>
      <c r="Z171" s="604"/>
      <c r="AA171" s="604"/>
      <c r="AB171" s="604"/>
      <c r="AC171" s="604"/>
      <c r="AD171" s="604"/>
      <c r="AE171" s="604"/>
      <c r="AF171" s="604"/>
      <c r="AG171" s="604"/>
      <c r="AH171" s="604"/>
      <c r="AI171" s="604"/>
      <c r="AJ171" s="604"/>
      <c r="AK171" s="604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5" t="s">
        <v>3636</v>
      </c>
      <c r="B172" s="188" t="s">
        <v>4160</v>
      </c>
      <c r="C172" s="578" t="s">
        <v>4161</v>
      </c>
      <c r="D172" s="340">
        <v>5171052.0</v>
      </c>
      <c r="E172" s="373" t="s">
        <v>18</v>
      </c>
      <c r="F172" s="599" t="s">
        <v>19</v>
      </c>
      <c r="G172" s="373" t="s">
        <v>52</v>
      </c>
      <c r="H172" s="599" t="str">
        <f>IFERROR(VLOOKUP(G172,'Cadastro de assessores'!A:B,2,FALSE),"Não Cadastrado")</f>
        <v>18009</v>
      </c>
      <c r="I172" s="599"/>
      <c r="J172" s="373" t="s">
        <v>214</v>
      </c>
      <c r="K172" s="373" t="s">
        <v>214</v>
      </c>
      <c r="L172" s="340" t="s">
        <v>3652</v>
      </c>
      <c r="M172" s="600">
        <v>44299.0</v>
      </c>
      <c r="N172" s="600">
        <v>44314.0</v>
      </c>
      <c r="O172" s="325"/>
      <c r="P172" s="325" t="s">
        <v>3657</v>
      </c>
      <c r="Q172" s="602">
        <v>0.025</v>
      </c>
      <c r="R172" s="609"/>
      <c r="S172" s="603"/>
      <c r="T172" s="325" t="str">
        <f t="shared" si="16"/>
        <v>Não Qualificado</v>
      </c>
      <c r="U172" s="325" t="s">
        <v>215</v>
      </c>
      <c r="V172" s="325" t="s">
        <v>4162</v>
      </c>
      <c r="W172" s="325" t="s">
        <v>243</v>
      </c>
      <c r="X172" s="604"/>
      <c r="Y172" s="604"/>
      <c r="Z172" s="604"/>
      <c r="AA172" s="604"/>
      <c r="AB172" s="604"/>
      <c r="AC172" s="604"/>
      <c r="AD172" s="604"/>
      <c r="AE172" s="604"/>
      <c r="AF172" s="604"/>
      <c r="AG172" s="604"/>
      <c r="AH172" s="604"/>
      <c r="AI172" s="604"/>
      <c r="AJ172" s="604"/>
      <c r="AK172" s="604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5" t="s">
        <v>3636</v>
      </c>
      <c r="B173" s="188" t="s">
        <v>4163</v>
      </c>
      <c r="C173" s="605" t="s">
        <v>4164</v>
      </c>
      <c r="D173" s="325">
        <v>2218857.0</v>
      </c>
      <c r="E173" s="325" t="s">
        <v>67</v>
      </c>
      <c r="F173" s="325" t="s">
        <v>29</v>
      </c>
      <c r="G173" s="325" t="s">
        <v>3483</v>
      </c>
      <c r="H173" s="325" t="str">
        <f>IFERROR(VLOOKUP(G173,'Cadastro de assessores'!A:B,2,FALSE),"Não Cadastrado")</f>
        <v>14574</v>
      </c>
      <c r="I173" s="325"/>
      <c r="J173" s="606" t="s">
        <v>2372</v>
      </c>
      <c r="K173" s="325" t="s">
        <v>2372</v>
      </c>
      <c r="L173" s="325" t="s">
        <v>3640</v>
      </c>
      <c r="M173" s="607">
        <v>44126.0</v>
      </c>
      <c r="N173" s="607">
        <v>44126.0</v>
      </c>
      <c r="O173" s="608">
        <v>44281.0</v>
      </c>
      <c r="P173" s="325" t="s">
        <v>3645</v>
      </c>
      <c r="Q173" s="602">
        <v>0.015</v>
      </c>
      <c r="R173" s="609" t="s">
        <v>4165</v>
      </c>
      <c r="S173" s="603"/>
      <c r="T173" s="325" t="str">
        <f t="shared" si="16"/>
        <v>Qualificado</v>
      </c>
      <c r="U173" s="325" t="s">
        <v>215</v>
      </c>
      <c r="V173" s="325" t="s">
        <v>2389</v>
      </c>
      <c r="W173" s="325" t="s">
        <v>29</v>
      </c>
      <c r="X173" s="604" t="s">
        <v>3647</v>
      </c>
      <c r="Y173" s="604" t="s">
        <v>3647</v>
      </c>
      <c r="Z173" s="604" t="s">
        <v>3647</v>
      </c>
      <c r="AA173" s="604" t="s">
        <v>3647</v>
      </c>
      <c r="AB173" s="604" t="s">
        <v>3647</v>
      </c>
      <c r="AC173" s="604" t="s">
        <v>3647</v>
      </c>
      <c r="AD173" s="604" t="s">
        <v>3647</v>
      </c>
      <c r="AE173" s="604" t="s">
        <v>3647</v>
      </c>
      <c r="AF173" s="604" t="s">
        <v>3647</v>
      </c>
      <c r="AG173" s="604" t="s">
        <v>3647</v>
      </c>
      <c r="AH173" s="604" t="s">
        <v>3647</v>
      </c>
      <c r="AI173" s="604" t="s">
        <v>3647</v>
      </c>
      <c r="AJ173" s="604" t="s">
        <v>4166</v>
      </c>
      <c r="AK173" s="604" t="s">
        <v>4167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2375</v>
      </c>
      <c r="BF173" s="326" t="s">
        <v>2375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5" t="s">
        <v>3636</v>
      </c>
      <c r="B174" s="188" t="s">
        <v>961</v>
      </c>
      <c r="C174" s="578" t="s">
        <v>958</v>
      </c>
      <c r="D174" s="340">
        <v>2257037.0</v>
      </c>
      <c r="E174" s="373" t="s">
        <v>67</v>
      </c>
      <c r="F174" s="599" t="s">
        <v>29</v>
      </c>
      <c r="G174" s="373" t="s">
        <v>4104</v>
      </c>
      <c r="H174" s="373">
        <f>IFERROR(VLOOKUP(G174,'Cadastro de assessores'!A:B,2,FALSE),"Não Cadastrado")</f>
        <v>12330</v>
      </c>
      <c r="I174" s="373"/>
      <c r="J174" s="373" t="s">
        <v>214</v>
      </c>
      <c r="K174" s="373" t="s">
        <v>214</v>
      </c>
      <c r="L174" s="340" t="s">
        <v>3652</v>
      </c>
      <c r="M174" s="613">
        <v>44684.0</v>
      </c>
      <c r="N174" s="613">
        <v>44706.0</v>
      </c>
      <c r="O174" s="325"/>
      <c r="P174" s="325" t="s">
        <v>4168</v>
      </c>
      <c r="Q174" s="602">
        <v>0.002</v>
      </c>
      <c r="R174" s="213" t="s">
        <v>4156</v>
      </c>
      <c r="S174" s="603"/>
      <c r="T174" s="325"/>
      <c r="U174" s="325" t="s">
        <v>215</v>
      </c>
      <c r="V174" s="325" t="s">
        <v>2374</v>
      </c>
      <c r="W174" s="325" t="s">
        <v>29</v>
      </c>
      <c r="X174" s="604"/>
      <c r="Y174" s="604"/>
      <c r="Z174" s="604"/>
      <c r="AA174" s="604"/>
      <c r="AB174" s="604"/>
      <c r="AC174" s="604"/>
      <c r="AD174" s="604"/>
      <c r="AE174" s="604"/>
      <c r="AF174" s="604"/>
      <c r="AG174" s="604"/>
      <c r="AH174" s="604"/>
      <c r="AI174" s="604"/>
      <c r="AJ174" s="604"/>
      <c r="AK174" s="604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5" t="s">
        <v>3636</v>
      </c>
      <c r="B175" s="188" t="s">
        <v>961</v>
      </c>
      <c r="C175" s="578" t="s">
        <v>958</v>
      </c>
      <c r="D175" s="340">
        <v>8588911.0</v>
      </c>
      <c r="E175" s="373" t="s">
        <v>67</v>
      </c>
      <c r="F175" s="373" t="s">
        <v>29</v>
      </c>
      <c r="G175" s="373" t="s">
        <v>4104</v>
      </c>
      <c r="H175" s="373">
        <f>IFERROR(VLOOKUP(G175,'Cadastro de assessores'!A:B,2,FALSE),"Não Cadastrado")</f>
        <v>12330</v>
      </c>
      <c r="I175" s="373"/>
      <c r="J175" s="373" t="s">
        <v>214</v>
      </c>
      <c r="K175" s="373" t="s">
        <v>214</v>
      </c>
      <c r="L175" s="325" t="s">
        <v>3652</v>
      </c>
      <c r="M175" s="613">
        <v>44704.0</v>
      </c>
      <c r="N175" s="613">
        <v>44706.0</v>
      </c>
      <c r="O175" s="325"/>
      <c r="P175" s="325" t="s">
        <v>3653</v>
      </c>
      <c r="Q175" s="602">
        <v>0.01</v>
      </c>
      <c r="R175" s="609" t="s">
        <v>4169</v>
      </c>
      <c r="S175" s="603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215</v>
      </c>
      <c r="V175" s="325" t="s">
        <v>2374</v>
      </c>
      <c r="W175" s="325" t="s">
        <v>29</v>
      </c>
      <c r="X175" s="604"/>
      <c r="Y175" s="604"/>
      <c r="Z175" s="604"/>
      <c r="AA175" s="604"/>
      <c r="AB175" s="604"/>
      <c r="AC175" s="604"/>
      <c r="AD175" s="604"/>
      <c r="AE175" s="604"/>
      <c r="AF175" s="604"/>
      <c r="AG175" s="604"/>
      <c r="AH175" s="604"/>
      <c r="AI175" s="604"/>
      <c r="AJ175" s="604"/>
      <c r="AK175" s="604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5" t="s">
        <v>3636</v>
      </c>
      <c r="B176" s="188" t="s">
        <v>965</v>
      </c>
      <c r="C176" s="633" t="s">
        <v>4170</v>
      </c>
      <c r="D176" s="612">
        <v>7393141.0</v>
      </c>
      <c r="E176" s="599" t="s">
        <v>18</v>
      </c>
      <c r="F176" s="599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214</v>
      </c>
      <c r="K176" s="373" t="s">
        <v>214</v>
      </c>
      <c r="L176" s="325" t="s">
        <v>3652</v>
      </c>
      <c r="M176" s="613">
        <v>44607.0</v>
      </c>
      <c r="N176" s="613">
        <v>44606.0</v>
      </c>
      <c r="O176" s="325"/>
      <c r="P176" s="325" t="s">
        <v>3653</v>
      </c>
      <c r="Q176" s="602">
        <v>0.012</v>
      </c>
      <c r="R176" s="609" t="s">
        <v>3919</v>
      </c>
      <c r="S176" s="603"/>
      <c r="T176" s="325" t="str">
        <f t="shared" si="17"/>
        <v>Não Qualificado</v>
      </c>
      <c r="U176" s="325" t="s">
        <v>296</v>
      </c>
      <c r="V176" s="325" t="s">
        <v>2461</v>
      </c>
      <c r="W176" s="325" t="s">
        <v>19</v>
      </c>
      <c r="X176" s="604"/>
      <c r="Y176" s="604"/>
      <c r="Z176" s="604"/>
      <c r="AA176" s="604"/>
      <c r="AB176" s="604"/>
      <c r="AC176" s="604"/>
      <c r="AD176" s="604"/>
      <c r="AE176" s="604"/>
      <c r="AF176" s="604"/>
      <c r="AG176" s="604"/>
      <c r="AH176" s="604"/>
      <c r="AI176" s="604"/>
      <c r="AJ176" s="604"/>
      <c r="AK176" s="604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5" t="s">
        <v>3636</v>
      </c>
      <c r="B177" s="188" t="s">
        <v>4171</v>
      </c>
      <c r="C177" s="605" t="s">
        <v>4172</v>
      </c>
      <c r="D177" s="325">
        <v>4418403.0</v>
      </c>
      <c r="E177" s="325" t="s">
        <v>67</v>
      </c>
      <c r="F177" s="325" t="s">
        <v>29</v>
      </c>
      <c r="G177" s="325" t="s">
        <v>3483</v>
      </c>
      <c r="H177" s="325" t="str">
        <f>IFERROR(VLOOKUP(G177,'Cadastro de assessores'!A:B,2,FALSE),"Não Cadastrado")</f>
        <v>14574</v>
      </c>
      <c r="I177" s="325"/>
      <c r="J177" s="606" t="s">
        <v>2372</v>
      </c>
      <c r="K177" s="325" t="s">
        <v>2372</v>
      </c>
      <c r="L177" s="325" t="s">
        <v>3640</v>
      </c>
      <c r="M177" s="608">
        <v>44075.0</v>
      </c>
      <c r="N177" s="608">
        <v>44075.0</v>
      </c>
      <c r="O177" s="608">
        <v>44650.0</v>
      </c>
      <c r="P177" s="325" t="s">
        <v>3645</v>
      </c>
      <c r="Q177" s="602">
        <v>0.015</v>
      </c>
      <c r="R177" s="609" t="s">
        <v>4173</v>
      </c>
      <c r="S177" s="603"/>
      <c r="T177" s="325" t="str">
        <f t="shared" si="17"/>
        <v/>
      </c>
      <c r="U177" s="325" t="s">
        <v>215</v>
      </c>
      <c r="V177" s="325" t="s">
        <v>2432</v>
      </c>
      <c r="W177" s="325" t="s">
        <v>29</v>
      </c>
      <c r="X177" s="604" t="s">
        <v>3647</v>
      </c>
      <c r="Y177" s="604" t="s">
        <v>3647</v>
      </c>
      <c r="Z177" s="604" t="s">
        <v>3647</v>
      </c>
      <c r="AA177" s="604" t="s">
        <v>3647</v>
      </c>
      <c r="AB177" s="604" t="s">
        <v>3647</v>
      </c>
      <c r="AC177" s="604" t="s">
        <v>3647</v>
      </c>
      <c r="AD177" s="604" t="s">
        <v>3647</v>
      </c>
      <c r="AE177" s="604" t="s">
        <v>3647</v>
      </c>
      <c r="AF177" s="604" t="s">
        <v>3647</v>
      </c>
      <c r="AG177" s="604" t="s">
        <v>3647</v>
      </c>
      <c r="AH177" s="604" t="s">
        <v>3647</v>
      </c>
      <c r="AI177" s="604" t="s">
        <v>4174</v>
      </c>
      <c r="AJ177" s="604" t="s">
        <v>4175</v>
      </c>
      <c r="AK177" s="604" t="s">
        <v>4176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2375</v>
      </c>
      <c r="BF177" s="326" t="s">
        <v>2375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5" t="s">
        <v>3636</v>
      </c>
      <c r="B178" s="188" t="s">
        <v>4177</v>
      </c>
      <c r="C178" s="578" t="s">
        <v>4178</v>
      </c>
      <c r="D178" s="625">
        <v>7970402.0</v>
      </c>
      <c r="E178" s="523" t="s">
        <v>18</v>
      </c>
      <c r="F178" s="523" t="s">
        <v>29</v>
      </c>
      <c r="G178" s="325" t="s">
        <v>4179</v>
      </c>
      <c r="H178" s="325" t="str">
        <f>IFERROR(VLOOKUP(G178,'Cadastro de assessores'!A:B,2,FALSE),"Não Cadastrado")</f>
        <v>16130</v>
      </c>
      <c r="I178" s="325"/>
      <c r="J178" s="606" t="s">
        <v>2372</v>
      </c>
      <c r="K178" s="325" t="s">
        <v>2372</v>
      </c>
      <c r="L178" s="325" t="s">
        <v>3640</v>
      </c>
      <c r="M178" s="608">
        <v>44623.0</v>
      </c>
      <c r="N178" s="608">
        <v>44623.0</v>
      </c>
      <c r="O178" s="569">
        <v>44763.0</v>
      </c>
      <c r="P178" s="340" t="s">
        <v>38</v>
      </c>
      <c r="Q178" s="602">
        <v>0.007</v>
      </c>
      <c r="R178" s="609" t="s">
        <v>4180</v>
      </c>
      <c r="S178" s="603"/>
      <c r="T178" s="325" t="str">
        <f t="shared" si="17"/>
        <v>Não Qualificado</v>
      </c>
      <c r="U178" s="325" t="s">
        <v>215</v>
      </c>
      <c r="V178" s="325" t="s">
        <v>2423</v>
      </c>
      <c r="W178" s="325" t="s">
        <v>29</v>
      </c>
      <c r="X178" s="604"/>
      <c r="Y178" s="604"/>
      <c r="Z178" s="604"/>
      <c r="AA178" s="604"/>
      <c r="AB178" s="604"/>
      <c r="AC178" s="604"/>
      <c r="AD178" s="604"/>
      <c r="AE178" s="604"/>
      <c r="AF178" s="604"/>
      <c r="AG178" s="604"/>
      <c r="AH178" s="604"/>
      <c r="AI178" s="604"/>
      <c r="AJ178" s="604"/>
      <c r="AK178" s="604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5" t="s">
        <v>3636</v>
      </c>
      <c r="B179" s="188" t="s">
        <v>2728</v>
      </c>
      <c r="C179" s="578" t="s">
        <v>4181</v>
      </c>
      <c r="D179" s="340">
        <v>522975.0</v>
      </c>
      <c r="E179" s="373" t="s">
        <v>18</v>
      </c>
      <c r="F179" s="599" t="s">
        <v>29</v>
      </c>
      <c r="G179" s="340" t="s">
        <v>2414</v>
      </c>
      <c r="H179" s="325" t="str">
        <f>IFERROR(VLOOKUP(G179,'Cadastro de assessores'!A:B,2,FALSE),"Não Cadastrado")</f>
        <v>18836</v>
      </c>
      <c r="I179" s="373"/>
      <c r="J179" s="373" t="s">
        <v>3669</v>
      </c>
      <c r="K179" s="373"/>
      <c r="L179" s="325"/>
      <c r="M179" s="613"/>
      <c r="N179" s="613"/>
      <c r="O179" s="340"/>
      <c r="P179" s="340" t="s">
        <v>38</v>
      </c>
      <c r="Q179" s="602">
        <v>0.01</v>
      </c>
      <c r="R179" s="609"/>
      <c r="S179" s="603"/>
      <c r="T179" s="325"/>
      <c r="U179" s="325"/>
      <c r="V179" s="325"/>
      <c r="W179" s="325" t="s">
        <v>780</v>
      </c>
      <c r="X179" s="604"/>
      <c r="Y179" s="604"/>
      <c r="Z179" s="604"/>
      <c r="AA179" s="604"/>
      <c r="AB179" s="604"/>
      <c r="AC179" s="604"/>
      <c r="AD179" s="604"/>
      <c r="AE179" s="604"/>
      <c r="AF179" s="604"/>
      <c r="AG179" s="604"/>
      <c r="AH179" s="604"/>
      <c r="AI179" s="604"/>
      <c r="AJ179" s="604"/>
      <c r="AK179" s="604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5" t="s">
        <v>3636</v>
      </c>
      <c r="B180" s="188" t="s">
        <v>4182</v>
      </c>
      <c r="C180" s="578" t="s">
        <v>4183</v>
      </c>
      <c r="D180" s="340">
        <v>3581528.0</v>
      </c>
      <c r="E180" s="373" t="s">
        <v>67</v>
      </c>
      <c r="F180" s="599" t="s">
        <v>29</v>
      </c>
      <c r="G180" s="340" t="s">
        <v>4022</v>
      </c>
      <c r="H180" s="373">
        <f>IFERROR(VLOOKUP(G180,'Cadastro de assessores'!A:B,2,FALSE),"Não Cadastrado")</f>
        <v>12347</v>
      </c>
      <c r="I180" s="373"/>
      <c r="J180" s="373" t="s">
        <v>214</v>
      </c>
      <c r="K180" s="373" t="s">
        <v>214</v>
      </c>
      <c r="L180" s="325" t="s">
        <v>3652</v>
      </c>
      <c r="M180" s="613">
        <v>44693.0</v>
      </c>
      <c r="N180" s="613">
        <v>44693.0</v>
      </c>
      <c r="O180" s="340"/>
      <c r="P180" s="340" t="s">
        <v>3653</v>
      </c>
      <c r="Q180" s="602">
        <v>0.012</v>
      </c>
      <c r="R180" s="609"/>
      <c r="S180" s="603"/>
      <c r="T180" s="325" t="str">
        <f>IF(BD180&lt;=0,"",IF(BD180&lt;=1000000,"Não Qualificado",IF(AND(BD180&gt;1000000,BD180&lt;=10000000),"Qualificado","Profissional")))</f>
        <v>Não Qualificado</v>
      </c>
      <c r="U180" s="325" t="s">
        <v>215</v>
      </c>
      <c r="V180" s="325" t="s">
        <v>2432</v>
      </c>
      <c r="W180" s="325" t="s">
        <v>29</v>
      </c>
      <c r="X180" s="604"/>
      <c r="Y180" s="604"/>
      <c r="Z180" s="604"/>
      <c r="AA180" s="604"/>
      <c r="AB180" s="604"/>
      <c r="AC180" s="604"/>
      <c r="AD180" s="604"/>
      <c r="AE180" s="604"/>
      <c r="AF180" s="604"/>
      <c r="AG180" s="604"/>
      <c r="AH180" s="604"/>
      <c r="AI180" s="604"/>
      <c r="AJ180" s="604"/>
      <c r="AK180" s="604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5" t="s">
        <v>3636</v>
      </c>
      <c r="B181" s="188" t="s">
        <v>2736</v>
      </c>
      <c r="C181" s="578" t="s">
        <v>2733</v>
      </c>
      <c r="D181" s="340">
        <v>4001766.0</v>
      </c>
      <c r="E181" s="373" t="s">
        <v>18</v>
      </c>
      <c r="F181" s="599" t="s">
        <v>29</v>
      </c>
      <c r="G181" s="340" t="s">
        <v>2735</v>
      </c>
      <c r="H181" s="373" t="str">
        <f>IFERROR(VLOOKUP(G181,'Cadastro de assessores'!A:B,2,FALSE),"Não Cadastrado")</f>
        <v>13444</v>
      </c>
      <c r="I181" s="373"/>
      <c r="J181" s="373" t="s">
        <v>214</v>
      </c>
      <c r="K181" s="373" t="s">
        <v>214</v>
      </c>
      <c r="L181" s="325" t="s">
        <v>3652</v>
      </c>
      <c r="M181" s="613">
        <v>44747.0</v>
      </c>
      <c r="N181" s="613">
        <v>44747.0</v>
      </c>
      <c r="O181" s="340"/>
      <c r="P181" s="340" t="s">
        <v>3653</v>
      </c>
      <c r="Q181" s="602">
        <v>0.012</v>
      </c>
      <c r="R181" s="213" t="s">
        <v>4184</v>
      </c>
      <c r="S181" s="603"/>
      <c r="T181" s="325"/>
      <c r="U181" s="325" t="s">
        <v>215</v>
      </c>
      <c r="V181" s="325" t="s">
        <v>4185</v>
      </c>
      <c r="W181" s="325" t="s">
        <v>243</v>
      </c>
      <c r="X181" s="604"/>
      <c r="Y181" s="604"/>
      <c r="Z181" s="604"/>
      <c r="AA181" s="604"/>
      <c r="AB181" s="604"/>
      <c r="AC181" s="604"/>
      <c r="AD181" s="604"/>
      <c r="AE181" s="604"/>
      <c r="AF181" s="604"/>
      <c r="AG181" s="604"/>
      <c r="AH181" s="604"/>
      <c r="AI181" s="604"/>
      <c r="AJ181" s="604"/>
      <c r="AK181" s="604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2375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5" t="s">
        <v>3636</v>
      </c>
      <c r="B182" s="188" t="s">
        <v>4186</v>
      </c>
      <c r="C182" s="578" t="s">
        <v>4187</v>
      </c>
      <c r="D182" s="340">
        <v>2651260.0</v>
      </c>
      <c r="E182" s="325" t="s">
        <v>18</v>
      </c>
      <c r="F182" s="325" t="s">
        <v>29</v>
      </c>
      <c r="G182" s="325" t="s">
        <v>3531</v>
      </c>
      <c r="H182" s="325" t="str">
        <f>IFERROR(VLOOKUP(G182,'Cadastro de assessores'!A:B,2,FALSE),"Não Cadastrado")</f>
        <v>18266</v>
      </c>
      <c r="I182" s="325"/>
      <c r="J182" s="606" t="s">
        <v>2372</v>
      </c>
      <c r="K182" s="325" t="s">
        <v>2372</v>
      </c>
      <c r="L182" s="325" t="s">
        <v>3640</v>
      </c>
      <c r="M182" s="325" t="s">
        <v>2409</v>
      </c>
      <c r="N182" s="325" t="s">
        <v>2409</v>
      </c>
      <c r="O182" s="608">
        <v>44459.0</v>
      </c>
      <c r="P182" s="325" t="s">
        <v>3657</v>
      </c>
      <c r="Q182" s="602">
        <v>0.025</v>
      </c>
      <c r="R182" s="609" t="s">
        <v>4188</v>
      </c>
      <c r="S182" s="603"/>
      <c r="T182" s="325" t="str">
        <f>IF(BD182&lt;=0,"",IF(BD182&lt;=1000000,"Não Qualificado",IF(AND(BD182&gt;1000000,BD182&lt;=10000000),"Qualificado","Profissional")))</f>
        <v>Não Qualificado</v>
      </c>
      <c r="U182" s="325" t="s">
        <v>215</v>
      </c>
      <c r="V182" s="340" t="s">
        <v>2473</v>
      </c>
      <c r="W182" s="340" t="s">
        <v>780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2375</v>
      </c>
      <c r="BF182" s="326" t="s">
        <v>2375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5" t="s">
        <v>3636</v>
      </c>
      <c r="B183" s="188" t="s">
        <v>2623</v>
      </c>
      <c r="C183" s="578" t="s">
        <v>4189</v>
      </c>
      <c r="D183" s="340">
        <v>3716665.0</v>
      </c>
      <c r="E183" s="373" t="s">
        <v>67</v>
      </c>
      <c r="F183" s="373" t="s">
        <v>29</v>
      </c>
      <c r="G183" s="340" t="s">
        <v>3817</v>
      </c>
      <c r="H183" s="373" t="str">
        <f>IFERROR(VLOOKUP(G183,'Cadastro de assessores'!A:B,2,FALSE),"Não Cadastrado")</f>
        <v>17896</v>
      </c>
      <c r="I183" s="373"/>
      <c r="J183" s="622" t="s">
        <v>4190</v>
      </c>
      <c r="K183" s="325" t="s">
        <v>2409</v>
      </c>
      <c r="L183" s="325" t="s">
        <v>3669</v>
      </c>
      <c r="M183" s="325" t="s">
        <v>2409</v>
      </c>
      <c r="N183" s="622" t="s">
        <v>4190</v>
      </c>
      <c r="O183" s="340"/>
      <c r="P183" s="340" t="s">
        <v>3653</v>
      </c>
      <c r="Q183" s="602">
        <v>0.012</v>
      </c>
      <c r="R183" s="609"/>
      <c r="S183" s="603"/>
      <c r="T183" s="325"/>
      <c r="U183" s="325" t="s">
        <v>296</v>
      </c>
      <c r="V183" s="325"/>
      <c r="W183" s="325" t="s">
        <v>29</v>
      </c>
      <c r="X183" s="604"/>
      <c r="Y183" s="604"/>
      <c r="Z183" s="604"/>
      <c r="AA183" s="604"/>
      <c r="AB183" s="604"/>
      <c r="AC183" s="604"/>
      <c r="AD183" s="604"/>
      <c r="AE183" s="604"/>
      <c r="AF183" s="604"/>
      <c r="AG183" s="604"/>
      <c r="AH183" s="604"/>
      <c r="AI183" s="604"/>
      <c r="AJ183" s="604"/>
      <c r="AK183" s="604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2375</v>
      </c>
      <c r="BF183" s="326" t="s">
        <v>2375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5" t="s">
        <v>3636</v>
      </c>
      <c r="B184" s="188" t="s">
        <v>989</v>
      </c>
      <c r="C184" s="578" t="s">
        <v>4191</v>
      </c>
      <c r="D184" s="340">
        <v>8461167.0</v>
      </c>
      <c r="E184" s="373" t="s">
        <v>18</v>
      </c>
      <c r="F184" s="373" t="s">
        <v>19</v>
      </c>
      <c r="G184" s="340" t="s">
        <v>3823</v>
      </c>
      <c r="H184" s="373">
        <f>IFERROR(VLOOKUP(G184,'Cadastro de assessores'!A:B,2,FALSE),"Não Cadastrado")</f>
        <v>12351</v>
      </c>
      <c r="I184" s="373"/>
      <c r="J184" s="373" t="s">
        <v>214</v>
      </c>
      <c r="K184" s="373" t="s">
        <v>214</v>
      </c>
      <c r="L184" s="325" t="s">
        <v>3652</v>
      </c>
      <c r="M184" s="601">
        <v>44690.0</v>
      </c>
      <c r="N184" s="601">
        <v>44694.0</v>
      </c>
      <c r="O184" s="340"/>
      <c r="P184" s="340" t="s">
        <v>3653</v>
      </c>
      <c r="Q184" s="602">
        <v>0.012</v>
      </c>
      <c r="R184" s="609"/>
      <c r="S184" s="603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215</v>
      </c>
      <c r="V184" s="325" t="s">
        <v>2461</v>
      </c>
      <c r="W184" s="325" t="s">
        <v>19</v>
      </c>
      <c r="X184" s="604"/>
      <c r="Y184" s="604"/>
      <c r="Z184" s="604"/>
      <c r="AA184" s="604"/>
      <c r="AB184" s="604"/>
      <c r="AC184" s="604"/>
      <c r="AD184" s="604"/>
      <c r="AE184" s="604"/>
      <c r="AF184" s="604"/>
      <c r="AG184" s="604"/>
      <c r="AH184" s="604"/>
      <c r="AI184" s="604"/>
      <c r="AJ184" s="604"/>
      <c r="AK184" s="604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5" t="s">
        <v>3636</v>
      </c>
      <c r="B185" s="188" t="s">
        <v>4192</v>
      </c>
      <c r="C185" s="605" t="s">
        <v>4193</v>
      </c>
      <c r="D185" s="325">
        <v>4696470.0</v>
      </c>
      <c r="E185" s="373" t="s">
        <v>67</v>
      </c>
      <c r="F185" s="373" t="s">
        <v>29</v>
      </c>
      <c r="G185" s="373" t="s">
        <v>3907</v>
      </c>
      <c r="H185" s="373" t="str">
        <f>IFERROR(VLOOKUP(G185,'Cadastro de assessores'!A:B,2,FALSE),"Não Cadastrado")</f>
        <v>17243</v>
      </c>
      <c r="I185" s="373"/>
      <c r="J185" s="373" t="s">
        <v>3639</v>
      </c>
      <c r="K185" s="325" t="s">
        <v>239</v>
      </c>
      <c r="L185" s="325" t="s">
        <v>3640</v>
      </c>
      <c r="M185" s="601">
        <v>44193.0</v>
      </c>
      <c r="N185" s="601">
        <v>44195.0</v>
      </c>
      <c r="O185" s="325"/>
      <c r="P185" s="325" t="s">
        <v>3653</v>
      </c>
      <c r="Q185" s="602">
        <v>0.012</v>
      </c>
      <c r="R185" s="609"/>
      <c r="S185" s="603"/>
      <c r="T185" s="325" t="str">
        <f t="shared" si="18"/>
        <v>Não Qualificado</v>
      </c>
      <c r="U185" s="325" t="s">
        <v>215</v>
      </c>
      <c r="V185" s="325" t="s">
        <v>2432</v>
      </c>
      <c r="W185" s="325" t="s">
        <v>29</v>
      </c>
      <c r="X185" s="604" t="s">
        <v>3647</v>
      </c>
      <c r="Y185" s="604" t="s">
        <v>3647</v>
      </c>
      <c r="Z185" s="604" t="s">
        <v>3647</v>
      </c>
      <c r="AA185" s="604" t="s">
        <v>3647</v>
      </c>
      <c r="AB185" s="604" t="s">
        <v>3647</v>
      </c>
      <c r="AC185" s="604" t="s">
        <v>3647</v>
      </c>
      <c r="AD185" s="604" t="s">
        <v>3647</v>
      </c>
      <c r="AE185" s="604" t="s">
        <v>3647</v>
      </c>
      <c r="AF185" s="604" t="s">
        <v>3647</v>
      </c>
      <c r="AG185" s="604" t="s">
        <v>3647</v>
      </c>
      <c r="AH185" s="604" t="s">
        <v>3647</v>
      </c>
      <c r="AI185" s="604" t="s">
        <v>3647</v>
      </c>
      <c r="AJ185" s="604" t="s">
        <v>3647</v>
      </c>
      <c r="AK185" s="604" t="s">
        <v>3647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5" t="s">
        <v>3636</v>
      </c>
      <c r="B186" s="188" t="s">
        <v>4194</v>
      </c>
      <c r="C186" s="578" t="s">
        <v>4195</v>
      </c>
      <c r="D186" s="340">
        <v>4929433.0</v>
      </c>
      <c r="E186" s="373" t="s">
        <v>18</v>
      </c>
      <c r="F186" s="373" t="s">
        <v>29</v>
      </c>
      <c r="G186" s="373" t="s">
        <v>4196</v>
      </c>
      <c r="H186" s="373" t="str">
        <f>IFERROR(VLOOKUP(G186,'Cadastro de assessores'!A:B,2,FALSE),"Não Cadastrado")</f>
        <v>1633</v>
      </c>
      <c r="I186" s="373"/>
      <c r="J186" s="622" t="s">
        <v>2408</v>
      </c>
      <c r="K186" s="325" t="s">
        <v>2409</v>
      </c>
      <c r="L186" s="325" t="s">
        <v>3652</v>
      </c>
      <c r="M186" s="325" t="s">
        <v>2409</v>
      </c>
      <c r="N186" s="622" t="s">
        <v>2408</v>
      </c>
      <c r="O186" s="340"/>
      <c r="P186" s="340" t="s">
        <v>3687</v>
      </c>
      <c r="Q186" s="602">
        <v>0.008</v>
      </c>
      <c r="R186" s="213"/>
      <c r="S186" s="603"/>
      <c r="T186" s="325" t="str">
        <f t="shared" si="18"/>
        <v>Não Qualificado</v>
      </c>
      <c r="U186" s="325" t="s">
        <v>215</v>
      </c>
      <c r="V186" s="325" t="s">
        <v>2432</v>
      </c>
      <c r="W186" s="325" t="s">
        <v>29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2375</v>
      </c>
      <c r="BF186" s="326" t="s">
        <v>2375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5" t="s">
        <v>3636</v>
      </c>
      <c r="B187" s="188" t="s">
        <v>4197</v>
      </c>
      <c r="C187" s="578" t="s">
        <v>4198</v>
      </c>
      <c r="D187" s="340">
        <v>38592.0</v>
      </c>
      <c r="E187" s="325" t="s">
        <v>67</v>
      </c>
      <c r="F187" s="325" t="s">
        <v>29</v>
      </c>
      <c r="G187" s="325" t="s">
        <v>4199</v>
      </c>
      <c r="H187" s="325" t="str">
        <f>IFERROR(VLOOKUP(G187,'Cadastro de assessores'!A:B,2,FALSE),"Não Cadastrado")</f>
        <v>11113</v>
      </c>
      <c r="I187" s="325"/>
      <c r="J187" s="606" t="s">
        <v>2372</v>
      </c>
      <c r="K187" s="325" t="s">
        <v>2372</v>
      </c>
      <c r="L187" s="325" t="s">
        <v>3640</v>
      </c>
      <c r="M187" s="608">
        <v>44407.0</v>
      </c>
      <c r="N187" s="608">
        <v>44407.0</v>
      </c>
      <c r="O187" s="642">
        <v>44516.0</v>
      </c>
      <c r="P187" s="340" t="s">
        <v>3645</v>
      </c>
      <c r="Q187" s="602">
        <v>0.015</v>
      </c>
      <c r="R187" s="213" t="s">
        <v>4200</v>
      </c>
      <c r="S187" s="603"/>
      <c r="T187" s="325" t="str">
        <f t="shared" si="18"/>
        <v>Não Qualificado</v>
      </c>
      <c r="U187" s="325" t="s">
        <v>215</v>
      </c>
      <c r="V187" s="340" t="s">
        <v>2746</v>
      </c>
      <c r="W187" s="340" t="s">
        <v>29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2375</v>
      </c>
      <c r="BF187" s="326" t="s">
        <v>2375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5" t="s">
        <v>3636</v>
      </c>
      <c r="B188" s="188" t="s">
        <v>1008</v>
      </c>
      <c r="C188" s="605" t="s">
        <v>1006</v>
      </c>
      <c r="D188" s="325">
        <v>4568576.0</v>
      </c>
      <c r="E188" s="373" t="s">
        <v>67</v>
      </c>
      <c r="F188" s="373" t="s">
        <v>29</v>
      </c>
      <c r="G188" s="373" t="s">
        <v>3942</v>
      </c>
      <c r="H188" s="373" t="str">
        <f>IFERROR(VLOOKUP(G188,'Cadastro de assessores'!A:B,2,FALSE),"Não Cadastrado")</f>
        <v>19157</v>
      </c>
      <c r="I188" s="373"/>
      <c r="J188" s="373" t="s">
        <v>3639</v>
      </c>
      <c r="K188" s="325" t="s">
        <v>214</v>
      </c>
      <c r="L188" s="325" t="s">
        <v>3640</v>
      </c>
      <c r="M188" s="601">
        <v>44138.0</v>
      </c>
      <c r="N188" s="601">
        <v>44145.0</v>
      </c>
      <c r="O188" s="340"/>
      <c r="P188" s="340" t="s">
        <v>3641</v>
      </c>
      <c r="Q188" s="602">
        <v>0.02</v>
      </c>
      <c r="R188" s="609" t="s">
        <v>4201</v>
      </c>
      <c r="S188" s="603"/>
      <c r="T188" s="325" t="str">
        <f t="shared" si="18"/>
        <v/>
      </c>
      <c r="U188" s="325" t="s">
        <v>215</v>
      </c>
      <c r="V188" s="325" t="s">
        <v>3932</v>
      </c>
      <c r="W188" s="325" t="s">
        <v>243</v>
      </c>
      <c r="X188" s="604" t="s">
        <v>3647</v>
      </c>
      <c r="Y188" s="604" t="s">
        <v>3647</v>
      </c>
      <c r="Z188" s="604" t="s">
        <v>3647</v>
      </c>
      <c r="AA188" s="604" t="s">
        <v>3647</v>
      </c>
      <c r="AB188" s="604" t="s">
        <v>3647</v>
      </c>
      <c r="AC188" s="604" t="s">
        <v>3647</v>
      </c>
      <c r="AD188" s="604" t="s">
        <v>3647</v>
      </c>
      <c r="AE188" s="604" t="s">
        <v>3647</v>
      </c>
      <c r="AF188" s="604" t="s">
        <v>3647</v>
      </c>
      <c r="AG188" s="604" t="s">
        <v>3647</v>
      </c>
      <c r="AH188" s="604" t="s">
        <v>3647</v>
      </c>
      <c r="AI188" s="604" t="s">
        <v>3647</v>
      </c>
      <c r="AJ188" s="604" t="s">
        <v>3647</v>
      </c>
      <c r="AK188" s="604" t="s">
        <v>4202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5" t="s">
        <v>3636</v>
      </c>
      <c r="B189" s="188" t="s">
        <v>4203</v>
      </c>
      <c r="C189" s="578" t="s">
        <v>4204</v>
      </c>
      <c r="D189" s="340">
        <v>5907461.0</v>
      </c>
      <c r="E189" s="325" t="s">
        <v>18</v>
      </c>
      <c r="F189" s="325" t="s">
        <v>29</v>
      </c>
      <c r="G189" s="325" t="s">
        <v>3531</v>
      </c>
      <c r="H189" s="325" t="str">
        <f>IFERROR(VLOOKUP(G189,'Cadastro de assessores'!A:B,2,FALSE),"Não Cadastrado")</f>
        <v>18266</v>
      </c>
      <c r="I189" s="325"/>
      <c r="J189" s="606" t="s">
        <v>2372</v>
      </c>
      <c r="K189" s="325" t="s">
        <v>2372</v>
      </c>
      <c r="L189" s="325" t="s">
        <v>3640</v>
      </c>
      <c r="M189" s="608">
        <v>44405.0</v>
      </c>
      <c r="N189" s="608">
        <v>44405.0</v>
      </c>
      <c r="O189" s="569">
        <v>44677.0</v>
      </c>
      <c r="P189" s="340" t="s">
        <v>3657</v>
      </c>
      <c r="Q189" s="602">
        <v>0.025</v>
      </c>
      <c r="R189" s="213" t="s">
        <v>4205</v>
      </c>
      <c r="S189" s="603"/>
      <c r="T189" s="325" t="str">
        <f t="shared" si="18"/>
        <v>Não Qualificado</v>
      </c>
      <c r="U189" s="325" t="s">
        <v>215</v>
      </c>
      <c r="V189" s="340" t="s">
        <v>2473</v>
      </c>
      <c r="W189" s="340" t="s">
        <v>780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2375</v>
      </c>
      <c r="BF189" s="326" t="s">
        <v>2375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5" t="s">
        <v>3636</v>
      </c>
      <c r="B190" s="188" t="s">
        <v>1014</v>
      </c>
      <c r="C190" s="605" t="s">
        <v>1012</v>
      </c>
      <c r="D190" s="325">
        <v>8699747.0</v>
      </c>
      <c r="E190" s="373" t="s">
        <v>18</v>
      </c>
      <c r="F190" s="373" t="s">
        <v>29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214</v>
      </c>
      <c r="K190" s="325" t="s">
        <v>214</v>
      </c>
      <c r="L190" s="325" t="s">
        <v>3652</v>
      </c>
      <c r="M190" s="600">
        <v>44776.0</v>
      </c>
      <c r="N190" s="600">
        <v>44778.0</v>
      </c>
      <c r="O190" s="325"/>
      <c r="P190" s="325" t="s">
        <v>38</v>
      </c>
      <c r="Q190" s="602">
        <v>0.007</v>
      </c>
      <c r="R190" s="609"/>
      <c r="S190" s="603"/>
      <c r="T190" s="325"/>
      <c r="U190" s="325"/>
      <c r="V190" s="325"/>
      <c r="W190" s="325" t="s">
        <v>780</v>
      </c>
      <c r="X190" s="604"/>
      <c r="Y190" s="604"/>
      <c r="Z190" s="604"/>
      <c r="AA190" s="604"/>
      <c r="AB190" s="604"/>
      <c r="AC190" s="604"/>
      <c r="AD190" s="604"/>
      <c r="AE190" s="604"/>
      <c r="AF190" s="604"/>
      <c r="AG190" s="604"/>
      <c r="AH190" s="604"/>
      <c r="AI190" s="604"/>
      <c r="AJ190" s="604"/>
      <c r="AK190" s="604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5" t="s">
        <v>3636</v>
      </c>
      <c r="B191" s="188" t="s">
        <v>4206</v>
      </c>
      <c r="C191" s="605" t="s">
        <v>4207</v>
      </c>
      <c r="D191" s="325">
        <v>2089993.0</v>
      </c>
      <c r="E191" s="373" t="s">
        <v>18</v>
      </c>
      <c r="F191" s="373" t="s">
        <v>29</v>
      </c>
      <c r="G191" s="373" t="s">
        <v>2414</v>
      </c>
      <c r="H191" s="325" t="str">
        <f>IFERROR(VLOOKUP(G191,'Cadastro de assessores'!A:B,2,FALSE),"Não Cadastrado")</f>
        <v>18836</v>
      </c>
      <c r="I191" s="373"/>
      <c r="J191" s="373" t="s">
        <v>3669</v>
      </c>
      <c r="K191" s="373"/>
      <c r="L191" s="325"/>
      <c r="M191" s="600"/>
      <c r="N191" s="600"/>
      <c r="O191" s="325"/>
      <c r="P191" s="325" t="s">
        <v>38</v>
      </c>
      <c r="Q191" s="602">
        <v>0.01</v>
      </c>
      <c r="R191" s="609"/>
      <c r="S191" s="603"/>
      <c r="T191" s="325"/>
      <c r="U191" s="325"/>
      <c r="V191" s="325"/>
      <c r="W191" s="325" t="s">
        <v>780</v>
      </c>
      <c r="X191" s="604"/>
      <c r="Y191" s="604"/>
      <c r="Z191" s="604"/>
      <c r="AA191" s="604"/>
      <c r="AB191" s="604"/>
      <c r="AC191" s="604"/>
      <c r="AD191" s="604"/>
      <c r="AE191" s="604"/>
      <c r="AF191" s="604"/>
      <c r="AG191" s="604"/>
      <c r="AH191" s="604"/>
      <c r="AI191" s="604"/>
      <c r="AJ191" s="604"/>
      <c r="AK191" s="604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5" t="s">
        <v>3636</v>
      </c>
      <c r="B192" s="188" t="s">
        <v>4208</v>
      </c>
      <c r="C192" s="605" t="s">
        <v>4209</v>
      </c>
      <c r="D192" s="325">
        <v>4920156.0</v>
      </c>
      <c r="E192" s="373" t="s">
        <v>67</v>
      </c>
      <c r="F192" s="373" t="s">
        <v>29</v>
      </c>
      <c r="G192" s="373" t="s">
        <v>3705</v>
      </c>
      <c r="H192" s="373" t="str">
        <f>IFERROR(VLOOKUP(G192,'Cadastro de assessores'!A:B,2,FALSE),"Não Cadastrado")</f>
        <v>1298</v>
      </c>
      <c r="I192" s="373"/>
      <c r="J192" s="606" t="s">
        <v>2372</v>
      </c>
      <c r="K192" s="373" t="s">
        <v>214</v>
      </c>
      <c r="L192" s="325" t="s">
        <v>3652</v>
      </c>
      <c r="M192" s="600">
        <v>44258.0</v>
      </c>
      <c r="N192" s="600">
        <v>44263.0</v>
      </c>
      <c r="O192" s="608">
        <v>44987.0</v>
      </c>
      <c r="P192" s="325" t="s">
        <v>3645</v>
      </c>
      <c r="Q192" s="602">
        <v>0.015</v>
      </c>
      <c r="R192" s="609" t="s">
        <v>4210</v>
      </c>
      <c r="S192" s="603"/>
      <c r="T192" s="325" t="str">
        <f>IF(BD192&lt;=0,"",IF(BD192&lt;=1000000,"Não Qualificado",IF(AND(BD192&gt;1000000,BD192&lt;=10000000),"Qualificado","Profissional")))</f>
        <v>Não Qualificado</v>
      </c>
      <c r="U192" s="325" t="s">
        <v>215</v>
      </c>
      <c r="V192" s="325" t="s">
        <v>2432</v>
      </c>
      <c r="W192" s="325" t="s">
        <v>29</v>
      </c>
      <c r="X192" s="604"/>
      <c r="Y192" s="604"/>
      <c r="Z192" s="604"/>
      <c r="AA192" s="604"/>
      <c r="AB192" s="604"/>
      <c r="AC192" s="604"/>
      <c r="AD192" s="604"/>
      <c r="AE192" s="604"/>
      <c r="AF192" s="604"/>
      <c r="AG192" s="604"/>
      <c r="AH192" s="604"/>
      <c r="AI192" s="604"/>
      <c r="AJ192" s="604"/>
      <c r="AK192" s="604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5" t="s">
        <v>3636</v>
      </c>
      <c r="B193" s="188" t="s">
        <v>4211</v>
      </c>
      <c r="C193" s="605" t="s">
        <v>4212</v>
      </c>
      <c r="D193" s="502">
        <v>508722.0</v>
      </c>
      <c r="E193" s="373" t="s">
        <v>18</v>
      </c>
      <c r="F193" s="373" t="s">
        <v>29</v>
      </c>
      <c r="G193" s="373" t="s">
        <v>3029</v>
      </c>
      <c r="H193" s="373">
        <f>IFERROR(VLOOKUP(G193,'Cadastro de assessores'!A:B,2,FALSE),"Não Cadastrado")</f>
        <v>12355</v>
      </c>
      <c r="I193" s="373"/>
      <c r="J193" s="622" t="s">
        <v>2408</v>
      </c>
      <c r="K193" s="325" t="s">
        <v>239</v>
      </c>
      <c r="L193" s="325" t="s">
        <v>3669</v>
      </c>
      <c r="M193" s="373" t="s">
        <v>2409</v>
      </c>
      <c r="N193" s="622" t="s">
        <v>2408</v>
      </c>
      <c r="O193" s="325"/>
      <c r="P193" s="325" t="s">
        <v>38</v>
      </c>
      <c r="Q193" s="602">
        <v>0.007</v>
      </c>
      <c r="R193" s="609"/>
      <c r="S193" s="603"/>
      <c r="T193" s="325"/>
      <c r="U193" s="325" t="s">
        <v>215</v>
      </c>
      <c r="V193" s="325" t="s">
        <v>2423</v>
      </c>
      <c r="W193" s="325" t="s">
        <v>29</v>
      </c>
      <c r="X193" s="604"/>
      <c r="Y193" s="604"/>
      <c r="Z193" s="604"/>
      <c r="AA193" s="604"/>
      <c r="AB193" s="604"/>
      <c r="AC193" s="604"/>
      <c r="AD193" s="604"/>
      <c r="AE193" s="604"/>
      <c r="AF193" s="604"/>
      <c r="AG193" s="604"/>
      <c r="AH193" s="604"/>
      <c r="AI193" s="604"/>
      <c r="AJ193" s="604"/>
      <c r="AK193" s="604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2375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5" t="s">
        <v>3636</v>
      </c>
      <c r="B194" s="188" t="s">
        <v>4213</v>
      </c>
      <c r="C194" s="605" t="s">
        <v>4214</v>
      </c>
      <c r="D194" s="325">
        <v>4858869.0</v>
      </c>
      <c r="E194" s="325" t="s">
        <v>67</v>
      </c>
      <c r="F194" s="325" t="s">
        <v>29</v>
      </c>
      <c r="G194" s="325" t="s">
        <v>3483</v>
      </c>
      <c r="H194" s="325" t="str">
        <f>IFERROR(VLOOKUP(G194,'Cadastro de assessores'!A:B,2,FALSE),"Não Cadastrado")</f>
        <v>14574</v>
      </c>
      <c r="I194" s="325"/>
      <c r="J194" s="606" t="s">
        <v>2372</v>
      </c>
      <c r="K194" s="325" t="s">
        <v>2372</v>
      </c>
      <c r="L194" s="325" t="s">
        <v>3640</v>
      </c>
      <c r="M194" s="608">
        <v>44238.0</v>
      </c>
      <c r="N194" s="608">
        <v>44238.0</v>
      </c>
      <c r="O194" s="569">
        <v>44504.0</v>
      </c>
      <c r="P194" s="340" t="s">
        <v>3641</v>
      </c>
      <c r="Q194" s="602">
        <v>0.02</v>
      </c>
      <c r="R194" s="213" t="s">
        <v>4215</v>
      </c>
      <c r="S194" s="603"/>
      <c r="T194" s="325" t="str">
        <f>IF(BD194&lt;=0,"",IF(BD194&lt;=1000000,"Não Qualificado",IF(AND(BD194&gt;1000000,BD194&lt;=10000000),"Qualificado","Profissional")))</f>
        <v>Não Qualificado</v>
      </c>
      <c r="U194" s="325" t="s">
        <v>296</v>
      </c>
      <c r="V194" s="325" t="s">
        <v>2484</v>
      </c>
      <c r="W194" s="325" t="s">
        <v>29</v>
      </c>
      <c r="X194" s="604"/>
      <c r="Y194" s="604"/>
      <c r="Z194" s="604"/>
      <c r="AA194" s="604"/>
      <c r="AB194" s="604"/>
      <c r="AC194" s="604"/>
      <c r="AD194" s="604"/>
      <c r="AE194" s="604"/>
      <c r="AF194" s="604"/>
      <c r="AG194" s="604"/>
      <c r="AH194" s="604"/>
      <c r="AI194" s="604"/>
      <c r="AJ194" s="604"/>
      <c r="AK194" s="604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2375</v>
      </c>
      <c r="BF194" s="326" t="s">
        <v>2375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5" t="s">
        <v>3636</v>
      </c>
      <c r="B195" s="188" t="s">
        <v>4216</v>
      </c>
      <c r="C195" s="605" t="s">
        <v>4217</v>
      </c>
      <c r="D195" s="645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6" t="s">
        <v>2372</v>
      </c>
      <c r="K195" s="325" t="s">
        <v>239</v>
      </c>
      <c r="L195" s="325" t="s">
        <v>4218</v>
      </c>
      <c r="M195" s="325" t="s">
        <v>2409</v>
      </c>
      <c r="N195" s="608">
        <v>44824.0</v>
      </c>
      <c r="O195" s="569">
        <v>44886.0</v>
      </c>
      <c r="P195" s="340" t="s">
        <v>38</v>
      </c>
      <c r="Q195" s="602">
        <v>0.01</v>
      </c>
      <c r="R195" s="213" t="s">
        <v>4219</v>
      </c>
      <c r="S195" s="603"/>
      <c r="T195" s="325"/>
      <c r="U195" s="340"/>
      <c r="V195" s="340"/>
      <c r="W195" s="340" t="s">
        <v>2409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4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5" t="s">
        <v>3636</v>
      </c>
      <c r="B196" s="188" t="s">
        <v>4216</v>
      </c>
      <c r="C196" s="605" t="s">
        <v>4217</v>
      </c>
      <c r="D196" s="645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6" t="s">
        <v>2372</v>
      </c>
      <c r="K196" s="325" t="s">
        <v>214</v>
      </c>
      <c r="L196" s="325" t="s">
        <v>3640</v>
      </c>
      <c r="M196" s="325" t="s">
        <v>2409</v>
      </c>
      <c r="N196" s="608">
        <v>44839.0</v>
      </c>
      <c r="O196" s="569">
        <v>44886.0</v>
      </c>
      <c r="P196" s="340" t="s">
        <v>3657</v>
      </c>
      <c r="Q196" s="602">
        <v>0.025</v>
      </c>
      <c r="R196" s="213" t="s">
        <v>4220</v>
      </c>
      <c r="S196" s="603"/>
      <c r="T196" s="325"/>
      <c r="U196" s="340"/>
      <c r="V196" s="340"/>
      <c r="W196" s="340" t="s">
        <v>2409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4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5" t="s">
        <v>3636</v>
      </c>
      <c r="B197" s="188" t="s">
        <v>4221</v>
      </c>
      <c r="C197" s="646" t="s">
        <v>4222</v>
      </c>
      <c r="D197" s="325">
        <v>3373338.0</v>
      </c>
      <c r="E197" s="325" t="s">
        <v>18</v>
      </c>
      <c r="F197" s="325" t="s">
        <v>19</v>
      </c>
      <c r="G197" s="325" t="s">
        <v>3972</v>
      </c>
      <c r="H197" s="325" t="str">
        <f>IFERROR(VLOOKUP(G197,'Cadastro de assessores'!A:B,2,FALSE),"Não Cadastrado")</f>
        <v>14294</v>
      </c>
      <c r="I197" s="325"/>
      <c r="J197" s="606" t="s">
        <v>2372</v>
      </c>
      <c r="K197" s="325" t="s">
        <v>2372</v>
      </c>
      <c r="L197" s="325" t="s">
        <v>3640</v>
      </c>
      <c r="M197" s="608">
        <v>44454.0</v>
      </c>
      <c r="N197" s="608">
        <v>44454.0</v>
      </c>
      <c r="O197" s="569">
        <v>44684.0</v>
      </c>
      <c r="P197" s="340" t="s">
        <v>38</v>
      </c>
      <c r="Q197" s="602">
        <v>0.007</v>
      </c>
      <c r="R197" s="213" t="s">
        <v>4223</v>
      </c>
      <c r="S197" s="603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296</v>
      </c>
      <c r="V197" s="340" t="s">
        <v>4224</v>
      </c>
      <c r="W197" s="340" t="s">
        <v>298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4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2375</v>
      </c>
      <c r="BF197" s="326" t="s">
        <v>2375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5" t="s">
        <v>3636</v>
      </c>
      <c r="B198" s="188" t="s">
        <v>4225</v>
      </c>
      <c r="C198" s="605" t="s">
        <v>4226</v>
      </c>
      <c r="D198" s="325">
        <v>4769682.0</v>
      </c>
      <c r="E198" s="325" t="s">
        <v>67</v>
      </c>
      <c r="F198" s="325" t="s">
        <v>29</v>
      </c>
      <c r="G198" s="325" t="s">
        <v>3483</v>
      </c>
      <c r="H198" s="325" t="str">
        <f>IFERROR(VLOOKUP(G198,'Cadastro de assessores'!A:B,2,FALSE),"Não Cadastrado")</f>
        <v>14574</v>
      </c>
      <c r="I198" s="325"/>
      <c r="J198" s="606" t="s">
        <v>2372</v>
      </c>
      <c r="K198" s="325" t="s">
        <v>2372</v>
      </c>
      <c r="L198" s="325" t="s">
        <v>3640</v>
      </c>
      <c r="M198" s="608">
        <v>44238.0</v>
      </c>
      <c r="N198" s="608">
        <v>44238.0</v>
      </c>
      <c r="O198" s="569">
        <v>44477.0</v>
      </c>
      <c r="P198" s="340" t="s">
        <v>3641</v>
      </c>
      <c r="Q198" s="602">
        <v>0.02</v>
      </c>
      <c r="R198" s="213" t="s">
        <v>4227</v>
      </c>
      <c r="S198" s="603"/>
      <c r="T198" s="325" t="str">
        <f t="shared" si="19"/>
        <v>Não Qualificado</v>
      </c>
      <c r="U198" s="325" t="s">
        <v>215</v>
      </c>
      <c r="V198" s="325" t="s">
        <v>2411</v>
      </c>
      <c r="W198" s="325" t="s">
        <v>29</v>
      </c>
      <c r="X198" s="604"/>
      <c r="Y198" s="604"/>
      <c r="Z198" s="604"/>
      <c r="AA198" s="604"/>
      <c r="AB198" s="604"/>
      <c r="AC198" s="604"/>
      <c r="AD198" s="604"/>
      <c r="AE198" s="604"/>
      <c r="AF198" s="604"/>
      <c r="AG198" s="604"/>
      <c r="AH198" s="604"/>
      <c r="AI198" s="604"/>
      <c r="AJ198" s="604"/>
      <c r="AK198" s="604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2375</v>
      </c>
      <c r="BF198" s="326" t="s">
        <v>2375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5" t="s">
        <v>3636</v>
      </c>
      <c r="B199" s="188" t="s">
        <v>4225</v>
      </c>
      <c r="C199" s="605" t="s">
        <v>4226</v>
      </c>
      <c r="D199" s="325">
        <v>4756217.0</v>
      </c>
      <c r="E199" s="325" t="s">
        <v>67</v>
      </c>
      <c r="F199" s="325" t="s">
        <v>29</v>
      </c>
      <c r="G199" s="325" t="s">
        <v>3483</v>
      </c>
      <c r="H199" s="325" t="str">
        <f>IFERROR(VLOOKUP(G199,'Cadastro de assessores'!A:B,2,FALSE),"Não Cadastrado")</f>
        <v>14574</v>
      </c>
      <c r="I199" s="325"/>
      <c r="J199" s="606" t="s">
        <v>2372</v>
      </c>
      <c r="K199" s="325" t="s">
        <v>2372</v>
      </c>
      <c r="L199" s="325" t="s">
        <v>3652</v>
      </c>
      <c r="M199" s="608">
        <v>44228.0</v>
      </c>
      <c r="N199" s="608">
        <v>44228.0</v>
      </c>
      <c r="O199" s="569">
        <v>44721.0</v>
      </c>
      <c r="P199" s="340" t="s">
        <v>3641</v>
      </c>
      <c r="Q199" s="602">
        <v>0.02</v>
      </c>
      <c r="R199" s="609" t="s">
        <v>4228</v>
      </c>
      <c r="S199" s="603"/>
      <c r="T199" s="325" t="str">
        <f t="shared" si="19"/>
        <v>Não Qualificado</v>
      </c>
      <c r="U199" s="325" t="s">
        <v>215</v>
      </c>
      <c r="V199" s="325" t="s">
        <v>2411</v>
      </c>
      <c r="W199" s="325" t="s">
        <v>29</v>
      </c>
      <c r="X199" s="604"/>
      <c r="Y199" s="604"/>
      <c r="Z199" s="604"/>
      <c r="AA199" s="604"/>
      <c r="AB199" s="604"/>
      <c r="AC199" s="604"/>
      <c r="AD199" s="604"/>
      <c r="AE199" s="604"/>
      <c r="AF199" s="604"/>
      <c r="AG199" s="604"/>
      <c r="AH199" s="604"/>
      <c r="AI199" s="604"/>
      <c r="AJ199" s="604"/>
      <c r="AK199" s="604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2375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5" t="s">
        <v>3636</v>
      </c>
      <c r="B200" s="188" t="s">
        <v>4229</v>
      </c>
      <c r="C200" s="633" t="s">
        <v>4230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214</v>
      </c>
      <c r="K200" s="373" t="s">
        <v>214</v>
      </c>
      <c r="L200" s="325" t="s">
        <v>3652</v>
      </c>
      <c r="M200" s="601">
        <v>44683.0</v>
      </c>
      <c r="N200" s="601">
        <v>44697.0</v>
      </c>
      <c r="O200" s="340"/>
      <c r="P200" s="340" t="s">
        <v>3653</v>
      </c>
      <c r="Q200" s="570">
        <v>0.012</v>
      </c>
      <c r="R200" s="609" t="s">
        <v>4231</v>
      </c>
      <c r="S200" s="603"/>
      <c r="T200" s="325"/>
      <c r="U200" s="325" t="s">
        <v>215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4"/>
      <c r="AI200" s="604"/>
      <c r="AJ200" s="604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5" t="s">
        <v>3636</v>
      </c>
      <c r="B201" s="188" t="s">
        <v>1040</v>
      </c>
      <c r="C201" s="633" t="s">
        <v>1038</v>
      </c>
      <c r="D201" s="340">
        <v>3353688.0</v>
      </c>
      <c r="E201" s="373" t="s">
        <v>18</v>
      </c>
      <c r="F201" s="373" t="s">
        <v>29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214</v>
      </c>
      <c r="K201" s="373" t="s">
        <v>214</v>
      </c>
      <c r="L201" s="325" t="s">
        <v>3652</v>
      </c>
      <c r="M201" s="601">
        <v>44778.0</v>
      </c>
      <c r="N201" s="601">
        <v>44778.0</v>
      </c>
      <c r="O201" s="340"/>
      <c r="P201" s="340" t="s">
        <v>38</v>
      </c>
      <c r="Q201" s="570">
        <v>0.007</v>
      </c>
      <c r="R201" s="641" t="s">
        <v>4232</v>
      </c>
      <c r="S201" s="603"/>
      <c r="T201" s="325"/>
      <c r="U201" s="325" t="s">
        <v>296</v>
      </c>
      <c r="V201" s="325"/>
      <c r="W201" s="325" t="s">
        <v>243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4"/>
      <c r="AI201" s="604"/>
      <c r="AJ201" s="604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5" t="s">
        <v>3636</v>
      </c>
      <c r="B202" s="188" t="s">
        <v>4233</v>
      </c>
      <c r="C202" s="633" t="s">
        <v>4234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214</v>
      </c>
      <c r="K202" s="373" t="s">
        <v>214</v>
      </c>
      <c r="L202" s="325" t="s">
        <v>3652</v>
      </c>
      <c r="M202" s="601">
        <v>44509.0</v>
      </c>
      <c r="N202" s="601">
        <v>44511.0</v>
      </c>
      <c r="O202" s="340"/>
      <c r="P202" s="340" t="s">
        <v>3645</v>
      </c>
      <c r="Q202" s="570">
        <v>0.015</v>
      </c>
      <c r="R202" s="609" t="s">
        <v>4235</v>
      </c>
      <c r="S202" s="603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215</v>
      </c>
      <c r="V202" s="325" t="s">
        <v>2649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4"/>
      <c r="AI202" s="604"/>
      <c r="AJ202" s="604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5" t="s">
        <v>3636</v>
      </c>
      <c r="B203" s="188" t="s">
        <v>4236</v>
      </c>
      <c r="C203" s="610" t="s">
        <v>4237</v>
      </c>
      <c r="D203" s="325">
        <v>7998405.0</v>
      </c>
      <c r="E203" s="373" t="s">
        <v>18</v>
      </c>
      <c r="F203" s="373" t="s">
        <v>29</v>
      </c>
      <c r="G203" s="373" t="s">
        <v>234</v>
      </c>
      <c r="H203" s="373">
        <f>IFERROR(VLOOKUP(G203,'Cadastro de assessores'!A:B,2,FALSE),"Não Cadastrado")</f>
        <v>12332</v>
      </c>
      <c r="I203" s="373"/>
      <c r="J203" s="373" t="s">
        <v>214</v>
      </c>
      <c r="K203" s="373" t="s">
        <v>214</v>
      </c>
      <c r="L203" s="325" t="s">
        <v>3652</v>
      </c>
      <c r="M203" s="613">
        <v>44613.0</v>
      </c>
      <c r="N203" s="613">
        <v>44615.0</v>
      </c>
      <c r="O203" s="325"/>
      <c r="P203" s="325" t="s">
        <v>38</v>
      </c>
      <c r="Q203" s="602">
        <v>0.007</v>
      </c>
      <c r="R203" s="609"/>
      <c r="S203" s="603"/>
      <c r="T203" s="325" t="str">
        <f t="shared" si="20"/>
        <v>Não Qualificado</v>
      </c>
      <c r="U203" s="325" t="s">
        <v>215</v>
      </c>
      <c r="V203" s="325" t="s">
        <v>2389</v>
      </c>
      <c r="W203" s="325" t="s">
        <v>29</v>
      </c>
      <c r="X203" s="604"/>
      <c r="Y203" s="604"/>
      <c r="Z203" s="604"/>
      <c r="AA203" s="604"/>
      <c r="AB203" s="604"/>
      <c r="AC203" s="604"/>
      <c r="AD203" s="604"/>
      <c r="AE203" s="604"/>
      <c r="AF203" s="604"/>
      <c r="AG203" s="604"/>
      <c r="AH203" s="604"/>
      <c r="AI203" s="604"/>
      <c r="AJ203" s="604"/>
      <c r="AK203" s="604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5" t="s">
        <v>3636</v>
      </c>
      <c r="B204" s="188" t="s">
        <v>2774</v>
      </c>
      <c r="C204" s="610" t="s">
        <v>2771</v>
      </c>
      <c r="D204" s="325">
        <v>4798641.0</v>
      </c>
      <c r="E204" s="373" t="s">
        <v>18</v>
      </c>
      <c r="F204" s="373" t="s">
        <v>29</v>
      </c>
      <c r="G204" s="373" t="s">
        <v>2069</v>
      </c>
      <c r="H204" s="373" t="str">
        <f>IFERROR(VLOOKUP(G204,'Cadastro de assessores'!A:B,2,FALSE),"Não Cadastrado")</f>
        <v>18256</v>
      </c>
      <c r="I204" s="373"/>
      <c r="J204" s="373" t="s">
        <v>214</v>
      </c>
      <c r="K204" s="373" t="s">
        <v>214</v>
      </c>
      <c r="L204" s="325" t="s">
        <v>3652</v>
      </c>
      <c r="M204" s="600">
        <v>44293.0</v>
      </c>
      <c r="N204" s="600">
        <v>44291.0</v>
      </c>
      <c r="O204" s="325"/>
      <c r="P204" s="325" t="s">
        <v>3645</v>
      </c>
      <c r="Q204" s="602">
        <v>0.01</v>
      </c>
      <c r="R204" s="609" t="s">
        <v>3721</v>
      </c>
      <c r="S204" s="603"/>
      <c r="T204" s="325" t="str">
        <f t="shared" si="20"/>
        <v>Não Qualificado</v>
      </c>
      <c r="U204" s="325" t="s">
        <v>215</v>
      </c>
      <c r="V204" s="325" t="s">
        <v>2746</v>
      </c>
      <c r="W204" s="325" t="s">
        <v>29</v>
      </c>
      <c r="X204" s="604"/>
      <c r="Y204" s="604"/>
      <c r="Z204" s="604"/>
      <c r="AA204" s="604"/>
      <c r="AB204" s="604"/>
      <c r="AC204" s="604"/>
      <c r="AD204" s="604"/>
      <c r="AE204" s="604"/>
      <c r="AF204" s="604"/>
      <c r="AG204" s="604"/>
      <c r="AH204" s="604"/>
      <c r="AI204" s="604"/>
      <c r="AJ204" s="604"/>
      <c r="AK204" s="604"/>
      <c r="AL204" s="326"/>
      <c r="AM204" s="326"/>
      <c r="AN204" s="326" t="s">
        <v>2409</v>
      </c>
      <c r="AO204" s="326" t="s">
        <v>2409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5" t="s">
        <v>3636</v>
      </c>
      <c r="B205" s="188" t="s">
        <v>4238</v>
      </c>
      <c r="C205" s="605" t="s">
        <v>4239</v>
      </c>
      <c r="D205" s="325">
        <v>4833105.0</v>
      </c>
      <c r="E205" s="325" t="s">
        <v>18</v>
      </c>
      <c r="F205" s="325" t="s">
        <v>29</v>
      </c>
      <c r="G205" s="325" t="s">
        <v>3644</v>
      </c>
      <c r="H205" s="325" t="str">
        <f>IFERROR(VLOOKUP(G205,'Cadastro de assessores'!A:B,2,FALSE),"Não Cadastrado")</f>
        <v>17679</v>
      </c>
      <c r="I205" s="325"/>
      <c r="J205" s="606" t="s">
        <v>2372</v>
      </c>
      <c r="K205" s="325" t="s">
        <v>2372</v>
      </c>
      <c r="L205" s="325" t="s">
        <v>3640</v>
      </c>
      <c r="M205" s="608">
        <v>44231.0</v>
      </c>
      <c r="N205" s="608">
        <v>44231.0</v>
      </c>
      <c r="O205" s="607">
        <v>44518.0</v>
      </c>
      <c r="P205" s="325" t="s">
        <v>3653</v>
      </c>
      <c r="Q205" s="602">
        <v>0.012</v>
      </c>
      <c r="R205" s="213" t="s">
        <v>4240</v>
      </c>
      <c r="S205" s="603"/>
      <c r="T205" s="325" t="str">
        <f t="shared" si="20"/>
        <v>Não Qualificado</v>
      </c>
      <c r="U205" s="325" t="s">
        <v>215</v>
      </c>
      <c r="V205" s="325" t="s">
        <v>2423</v>
      </c>
      <c r="W205" s="325" t="s">
        <v>29</v>
      </c>
      <c r="X205" s="604"/>
      <c r="Y205" s="604"/>
      <c r="Z205" s="604"/>
      <c r="AA205" s="604"/>
      <c r="AB205" s="604"/>
      <c r="AC205" s="604"/>
      <c r="AD205" s="604"/>
      <c r="AE205" s="604"/>
      <c r="AF205" s="604"/>
      <c r="AG205" s="604"/>
      <c r="AH205" s="604"/>
      <c r="AI205" s="604"/>
      <c r="AJ205" s="604"/>
      <c r="AK205" s="604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2375</v>
      </c>
      <c r="BF205" s="326" t="s">
        <v>2375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5" t="s">
        <v>3636</v>
      </c>
      <c r="B206" s="188" t="s">
        <v>4241</v>
      </c>
      <c r="C206" s="578" t="s">
        <v>4242</v>
      </c>
      <c r="D206" s="340">
        <v>8118134.0</v>
      </c>
      <c r="E206" s="373" t="s">
        <v>67</v>
      </c>
      <c r="F206" s="373" t="s">
        <v>29</v>
      </c>
      <c r="G206" s="373" t="s">
        <v>3719</v>
      </c>
      <c r="H206" s="340">
        <f>IFERROR(VLOOKUP(G206,'Cadastro de assessores'!A:B,2,FALSE),"Não Cadastrado")</f>
        <v>12356</v>
      </c>
      <c r="I206" s="340"/>
      <c r="J206" s="373" t="s">
        <v>214</v>
      </c>
      <c r="K206" s="373" t="s">
        <v>214</v>
      </c>
      <c r="L206" s="325" t="s">
        <v>3652</v>
      </c>
      <c r="M206" s="600">
        <v>44686.0</v>
      </c>
      <c r="N206" s="600">
        <v>44685.0</v>
      </c>
      <c r="O206" s="340"/>
      <c r="P206" s="340" t="s">
        <v>4243</v>
      </c>
      <c r="Q206" s="602">
        <v>0.015</v>
      </c>
      <c r="R206" s="213" t="s">
        <v>4244</v>
      </c>
      <c r="S206" s="603"/>
      <c r="T206" s="325" t="str">
        <f t="shared" si="20"/>
        <v/>
      </c>
      <c r="U206" s="325" t="s">
        <v>215</v>
      </c>
      <c r="V206" s="340" t="s">
        <v>2400</v>
      </c>
      <c r="W206" s="340" t="s">
        <v>29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4"/>
      <c r="AJ206" s="604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5" t="s">
        <v>3636</v>
      </c>
      <c r="B207" s="188" t="s">
        <v>4245</v>
      </c>
      <c r="C207" s="518" t="s">
        <v>4246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6" t="s">
        <v>2372</v>
      </c>
      <c r="K207" s="325" t="s">
        <v>2372</v>
      </c>
      <c r="L207" s="325" t="s">
        <v>3640</v>
      </c>
      <c r="M207" s="608">
        <v>44462.0</v>
      </c>
      <c r="N207" s="608">
        <v>44462.0</v>
      </c>
      <c r="O207" s="608">
        <v>44676.0</v>
      </c>
      <c r="P207" s="325" t="s">
        <v>3645</v>
      </c>
      <c r="Q207" s="570">
        <v>0.015</v>
      </c>
      <c r="R207" s="496" t="s">
        <v>4247</v>
      </c>
      <c r="S207" s="603"/>
      <c r="T207" s="325" t="str">
        <f t="shared" si="20"/>
        <v>Não Qualificado</v>
      </c>
      <c r="U207" s="325" t="s">
        <v>215</v>
      </c>
      <c r="V207" s="340" t="s">
        <v>2405</v>
      </c>
      <c r="W207" s="325" t="s">
        <v>3726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2375</v>
      </c>
      <c r="BF207" s="326" t="s">
        <v>2375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5" t="s">
        <v>3636</v>
      </c>
      <c r="B208" s="188" t="s">
        <v>4248</v>
      </c>
      <c r="C208" s="578" t="s">
        <v>4249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6" t="s">
        <v>2372</v>
      </c>
      <c r="K208" s="325" t="s">
        <v>2372</v>
      </c>
      <c r="L208" s="325" t="s">
        <v>3640</v>
      </c>
      <c r="M208" s="325" t="s">
        <v>2409</v>
      </c>
      <c r="N208" s="325" t="s">
        <v>2409</v>
      </c>
      <c r="O208" s="569">
        <v>44404.0</v>
      </c>
      <c r="P208" s="340" t="s">
        <v>3645</v>
      </c>
      <c r="Q208" s="570">
        <v>0.015</v>
      </c>
      <c r="R208" s="213" t="s">
        <v>4250</v>
      </c>
      <c r="S208" s="603"/>
      <c r="T208" s="325" t="str">
        <f t="shared" si="20"/>
        <v>Não Qualificado</v>
      </c>
      <c r="U208" s="325" t="s">
        <v>215</v>
      </c>
      <c r="V208" s="340" t="s">
        <v>2428</v>
      </c>
      <c r="W208" s="340" t="s">
        <v>243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2375</v>
      </c>
      <c r="BF208" s="326" t="s">
        <v>2375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5" t="s">
        <v>3636</v>
      </c>
      <c r="B209" s="188" t="s">
        <v>4251</v>
      </c>
      <c r="C209" s="578" t="s">
        <v>4252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6" t="s">
        <v>2372</v>
      </c>
      <c r="K209" s="325" t="s">
        <v>2372</v>
      </c>
      <c r="L209" s="325" t="s">
        <v>3652</v>
      </c>
      <c r="M209" s="608">
        <v>44413.0</v>
      </c>
      <c r="N209" s="608">
        <v>44413.0</v>
      </c>
      <c r="O209" s="340"/>
      <c r="P209" s="340" t="s">
        <v>3657</v>
      </c>
      <c r="Q209" s="602">
        <v>0.025</v>
      </c>
      <c r="R209" s="213" t="s">
        <v>4253</v>
      </c>
      <c r="S209" s="603"/>
      <c r="T209" s="325" t="str">
        <f t="shared" si="20"/>
        <v>Não Qualificado</v>
      </c>
      <c r="U209" s="325" t="s">
        <v>215</v>
      </c>
      <c r="V209" s="340" t="s">
        <v>2428</v>
      </c>
      <c r="W209" s="340" t="s">
        <v>243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4"/>
      <c r="AJ209" s="604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2375</v>
      </c>
      <c r="BF209" s="326" t="s">
        <v>2375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5" t="s">
        <v>3636</v>
      </c>
      <c r="B210" s="188" t="s">
        <v>4254</v>
      </c>
      <c r="C210" s="605" t="s">
        <v>4255</v>
      </c>
      <c r="D210" s="325">
        <v>2466854.0</v>
      </c>
      <c r="E210" s="325" t="s">
        <v>2358</v>
      </c>
      <c r="F210" s="325" t="s">
        <v>29</v>
      </c>
      <c r="G210" s="325" t="s">
        <v>2358</v>
      </c>
      <c r="H210" s="325" t="str">
        <f>IFERROR(VLOOKUP(G210,'Cadastro de assessores'!A:B,2,FALSE),"Não Cadastrado")</f>
        <v>18986</v>
      </c>
      <c r="I210" s="325"/>
      <c r="J210" s="606" t="s">
        <v>2372</v>
      </c>
      <c r="K210" s="325" t="s">
        <v>2372</v>
      </c>
      <c r="L210" s="325" t="s">
        <v>3640</v>
      </c>
      <c r="M210" s="608">
        <v>43696.0</v>
      </c>
      <c r="N210" s="608">
        <v>43696.0</v>
      </c>
      <c r="O210" s="608">
        <v>44091.0</v>
      </c>
      <c r="P210" s="325" t="s">
        <v>3645</v>
      </c>
      <c r="Q210" s="602">
        <v>0.01</v>
      </c>
      <c r="R210" s="609" t="s">
        <v>4256</v>
      </c>
      <c r="S210" s="603"/>
      <c r="T210" s="325" t="str">
        <f t="shared" si="20"/>
        <v/>
      </c>
      <c r="U210" s="325" t="s">
        <v>215</v>
      </c>
      <c r="V210" s="325" t="s">
        <v>2411</v>
      </c>
      <c r="W210" s="325" t="s">
        <v>29</v>
      </c>
      <c r="X210" s="604" t="s">
        <v>4257</v>
      </c>
      <c r="Y210" s="604"/>
      <c r="Z210" s="604" t="s">
        <v>4258</v>
      </c>
      <c r="AA210" s="604" t="s">
        <v>4259</v>
      </c>
      <c r="AB210" s="604" t="s">
        <v>4260</v>
      </c>
      <c r="AC210" s="604" t="s">
        <v>4261</v>
      </c>
      <c r="AD210" s="604" t="s">
        <v>4262</v>
      </c>
      <c r="AE210" s="604" t="s">
        <v>4263</v>
      </c>
      <c r="AF210" s="604" t="s">
        <v>4264</v>
      </c>
      <c r="AG210" s="604" t="s">
        <v>4265</v>
      </c>
      <c r="AH210" s="604" t="s">
        <v>4266</v>
      </c>
      <c r="AI210" s="604"/>
      <c r="AJ210" s="604" t="s">
        <v>4267</v>
      </c>
      <c r="AK210" s="604"/>
      <c r="AL210" s="326"/>
      <c r="AM210" s="326">
        <v>214.15</v>
      </c>
      <c r="AN210" s="326" t="s">
        <v>2409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2375</v>
      </c>
      <c r="BF210" s="326" t="s">
        <v>2375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5" t="s">
        <v>3636</v>
      </c>
      <c r="B211" s="188" t="s">
        <v>598</v>
      </c>
      <c r="C211" s="605" t="s">
        <v>597</v>
      </c>
      <c r="D211" s="325">
        <v>2172585.0</v>
      </c>
      <c r="E211" s="373" t="s">
        <v>18</v>
      </c>
      <c r="F211" s="373" t="s">
        <v>29</v>
      </c>
      <c r="G211" s="373" t="s">
        <v>597</v>
      </c>
      <c r="H211" s="373"/>
      <c r="I211" s="373"/>
      <c r="J211" s="325" t="s">
        <v>3669</v>
      </c>
      <c r="K211" s="325"/>
      <c r="L211" s="325"/>
      <c r="M211" s="325"/>
      <c r="N211" s="325"/>
      <c r="O211" s="325"/>
      <c r="P211" s="325" t="s">
        <v>3645</v>
      </c>
      <c r="Q211" s="618">
        <v>0.012</v>
      </c>
      <c r="R211" s="609" t="s">
        <v>3721</v>
      </c>
      <c r="S211" s="603"/>
      <c r="T211" s="325"/>
      <c r="U211" s="325"/>
      <c r="V211" s="325"/>
      <c r="W211" s="325" t="s">
        <v>29</v>
      </c>
      <c r="X211" s="604"/>
      <c r="Y211" s="604"/>
      <c r="Z211" s="604"/>
      <c r="AA211" s="604"/>
      <c r="AB211" s="604"/>
      <c r="AC211" s="604"/>
      <c r="AD211" s="604"/>
      <c r="AE211" s="604"/>
      <c r="AF211" s="604"/>
      <c r="AG211" s="604"/>
      <c r="AH211" s="604"/>
      <c r="AI211" s="604"/>
      <c r="AJ211" s="604"/>
      <c r="AK211" s="604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5" t="s">
        <v>3636</v>
      </c>
      <c r="B212" s="188" t="s">
        <v>4268</v>
      </c>
      <c r="C212" s="605" t="s">
        <v>4269</v>
      </c>
      <c r="D212" s="325">
        <v>2566765.0</v>
      </c>
      <c r="E212" s="373" t="s">
        <v>18</v>
      </c>
      <c r="F212" s="373" t="s">
        <v>29</v>
      </c>
      <c r="G212" s="373" t="s">
        <v>2069</v>
      </c>
      <c r="H212" s="373" t="str">
        <f>IFERROR(VLOOKUP(G212,'Cadastro de assessores'!A:B,2,FALSE),"Não Cadastrado")</f>
        <v>18256</v>
      </c>
      <c r="I212" s="373"/>
      <c r="J212" s="622" t="s">
        <v>2408</v>
      </c>
      <c r="K212" s="325" t="s">
        <v>239</v>
      </c>
      <c r="L212" s="325" t="s">
        <v>3652</v>
      </c>
      <c r="M212" s="325" t="s">
        <v>2409</v>
      </c>
      <c r="N212" s="622" t="s">
        <v>2408</v>
      </c>
      <c r="O212" s="325"/>
      <c r="P212" s="325" t="s">
        <v>3657</v>
      </c>
      <c r="Q212" s="618">
        <v>1.0E-4</v>
      </c>
      <c r="R212" s="609"/>
      <c r="S212" s="603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215</v>
      </c>
      <c r="V212" s="325" t="s">
        <v>2432</v>
      </c>
      <c r="W212" s="325" t="s">
        <v>29</v>
      </c>
      <c r="X212" s="604" t="s">
        <v>4270</v>
      </c>
      <c r="Y212" s="604"/>
      <c r="Z212" s="604" t="s">
        <v>4271</v>
      </c>
      <c r="AA212" s="604" t="s">
        <v>4272</v>
      </c>
      <c r="AB212" s="604" t="s">
        <v>4273</v>
      </c>
      <c r="AC212" s="604" t="s">
        <v>4274</v>
      </c>
      <c r="AD212" s="604" t="s">
        <v>4275</v>
      </c>
      <c r="AE212" s="604" t="s">
        <v>4274</v>
      </c>
      <c r="AF212" s="604" t="s">
        <v>4274</v>
      </c>
      <c r="AG212" s="604" t="s">
        <v>4274</v>
      </c>
      <c r="AH212" s="604" t="s">
        <v>4276</v>
      </c>
      <c r="AI212" s="604" t="s">
        <v>4276</v>
      </c>
      <c r="AJ212" s="604" t="s">
        <v>4277</v>
      </c>
      <c r="AK212" s="604" t="s">
        <v>4277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2375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5" t="s">
        <v>3636</v>
      </c>
      <c r="B213" s="188" t="s">
        <v>4278</v>
      </c>
      <c r="C213" s="647" t="s">
        <v>4279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6" t="s">
        <v>2372</v>
      </c>
      <c r="K213" s="325" t="s">
        <v>2372</v>
      </c>
      <c r="L213" s="373" t="s">
        <v>3640</v>
      </c>
      <c r="M213" s="608">
        <v>44287.0</v>
      </c>
      <c r="N213" s="608">
        <v>44287.0</v>
      </c>
      <c r="O213" s="608">
        <v>44805.0</v>
      </c>
      <c r="P213" s="325" t="s">
        <v>3645</v>
      </c>
      <c r="Q213" s="570">
        <v>0.015</v>
      </c>
      <c r="R213" s="213"/>
      <c r="S213" s="603"/>
      <c r="T213" s="325" t="str">
        <f t="shared" si="21"/>
        <v/>
      </c>
      <c r="U213" s="325" t="s">
        <v>215</v>
      </c>
      <c r="V213" s="340" t="s">
        <v>4061</v>
      </c>
      <c r="W213" s="340" t="s">
        <v>3495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8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5" t="s">
        <v>3636</v>
      </c>
      <c r="B214" s="188" t="s">
        <v>4280</v>
      </c>
      <c r="C214" s="578" t="s">
        <v>4281</v>
      </c>
      <c r="D214" s="340">
        <v>5599106.0</v>
      </c>
      <c r="E214" s="325" t="s">
        <v>67</v>
      </c>
      <c r="F214" s="523" t="s">
        <v>29</v>
      </c>
      <c r="G214" s="523" t="s">
        <v>3942</v>
      </c>
      <c r="H214" s="523" t="str">
        <f>IFERROR(VLOOKUP(G214,'Cadastro de assessores'!A:B,2,FALSE),"Não Cadastrado")</f>
        <v>19157</v>
      </c>
      <c r="I214" s="523"/>
      <c r="J214" s="606" t="s">
        <v>2372</v>
      </c>
      <c r="K214" s="325" t="s">
        <v>2372</v>
      </c>
      <c r="L214" s="325" t="s">
        <v>3640</v>
      </c>
      <c r="M214" s="608">
        <v>44368.0</v>
      </c>
      <c r="N214" s="608">
        <v>44368.0</v>
      </c>
      <c r="O214" s="642">
        <v>44494.0</v>
      </c>
      <c r="P214" s="340" t="s">
        <v>3657</v>
      </c>
      <c r="Q214" s="602">
        <v>0.025</v>
      </c>
      <c r="R214" s="609" t="s">
        <v>4282</v>
      </c>
      <c r="S214" s="603"/>
      <c r="T214" s="325" t="str">
        <f t="shared" si="21"/>
        <v>Não Qualificado</v>
      </c>
      <c r="U214" s="325" t="s">
        <v>215</v>
      </c>
      <c r="V214" s="340" t="s">
        <v>4283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2375</v>
      </c>
      <c r="BF214" s="326" t="s">
        <v>2375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5" t="s">
        <v>3636</v>
      </c>
      <c r="B215" s="188" t="s">
        <v>1083</v>
      </c>
      <c r="C215" s="605" t="s">
        <v>1081</v>
      </c>
      <c r="D215" s="325">
        <v>3714924.0</v>
      </c>
      <c r="E215" s="325" t="s">
        <v>18</v>
      </c>
      <c r="F215" s="325" t="s">
        <v>29</v>
      </c>
      <c r="G215" s="325" t="s">
        <v>79</v>
      </c>
      <c r="H215" s="325"/>
      <c r="I215" s="325"/>
      <c r="J215" s="325"/>
      <c r="K215" s="325"/>
      <c r="L215" s="325"/>
      <c r="M215" s="608"/>
      <c r="N215" s="325" t="s">
        <v>3669</v>
      </c>
      <c r="O215" s="608"/>
      <c r="P215" s="325" t="s">
        <v>38</v>
      </c>
      <c r="Q215" s="602">
        <v>0.0</v>
      </c>
      <c r="R215" s="609" t="s">
        <v>4284</v>
      </c>
      <c r="S215" s="603"/>
      <c r="T215" s="325"/>
      <c r="U215" s="325"/>
      <c r="V215" s="325"/>
      <c r="W215" s="325" t="s">
        <v>29</v>
      </c>
      <c r="X215" s="604"/>
      <c r="Y215" s="604"/>
      <c r="Z215" s="604"/>
      <c r="AA215" s="604"/>
      <c r="AB215" s="604"/>
      <c r="AC215" s="604"/>
      <c r="AD215" s="604"/>
      <c r="AE215" s="604"/>
      <c r="AF215" s="604"/>
      <c r="AG215" s="604"/>
      <c r="AH215" s="604"/>
      <c r="AI215" s="604"/>
      <c r="AJ215" s="604"/>
      <c r="AK215" s="604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5" t="s">
        <v>3636</v>
      </c>
      <c r="B216" s="188" t="s">
        <v>4285</v>
      </c>
      <c r="C216" s="605" t="s">
        <v>4286</v>
      </c>
      <c r="D216" s="325">
        <v>4760280.0</v>
      </c>
      <c r="E216" s="325" t="s">
        <v>67</v>
      </c>
      <c r="F216" s="325" t="s">
        <v>29</v>
      </c>
      <c r="G216" s="325" t="s">
        <v>4287</v>
      </c>
      <c r="H216" s="325" t="str">
        <f>IFERROR(VLOOKUP(G216,'Cadastro de assessores'!A:B,2,FALSE),"Não Cadastrado")</f>
        <v>14091</v>
      </c>
      <c r="I216" s="325"/>
      <c r="J216" s="606" t="s">
        <v>2372</v>
      </c>
      <c r="K216" s="325" t="s">
        <v>2372</v>
      </c>
      <c r="L216" s="325" t="s">
        <v>3652</v>
      </c>
      <c r="M216" s="608">
        <v>44211.0</v>
      </c>
      <c r="N216" s="608">
        <v>44211.0</v>
      </c>
      <c r="O216" s="608">
        <v>44781.0</v>
      </c>
      <c r="P216" s="325" t="s">
        <v>3657</v>
      </c>
      <c r="Q216" s="602">
        <v>0.025</v>
      </c>
      <c r="R216" s="609" t="s">
        <v>4288</v>
      </c>
      <c r="S216" s="603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215</v>
      </c>
      <c r="V216" s="325" t="s">
        <v>2400</v>
      </c>
      <c r="W216" s="325" t="s">
        <v>29</v>
      </c>
      <c r="X216" s="604"/>
      <c r="Y216" s="604"/>
      <c r="Z216" s="604"/>
      <c r="AA216" s="604"/>
      <c r="AB216" s="604"/>
      <c r="AC216" s="604"/>
      <c r="AD216" s="604"/>
      <c r="AE216" s="604"/>
      <c r="AF216" s="604"/>
      <c r="AG216" s="604"/>
      <c r="AH216" s="604"/>
      <c r="AI216" s="604"/>
      <c r="AJ216" s="604"/>
      <c r="AK216" s="604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5" t="s">
        <v>3636</v>
      </c>
      <c r="B217" s="188" t="s">
        <v>4289</v>
      </c>
      <c r="C217" s="578" t="s">
        <v>4290</v>
      </c>
      <c r="D217" s="340">
        <v>2673476.0</v>
      </c>
      <c r="E217" s="373" t="s">
        <v>18</v>
      </c>
      <c r="F217" s="599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214</v>
      </c>
      <c r="K217" s="373" t="s">
        <v>214</v>
      </c>
      <c r="L217" s="325" t="s">
        <v>3652</v>
      </c>
      <c r="M217" s="600">
        <v>44405.0</v>
      </c>
      <c r="N217" s="600">
        <v>44405.0</v>
      </c>
      <c r="O217" s="340"/>
      <c r="P217" s="340" t="s">
        <v>3641</v>
      </c>
      <c r="Q217" s="618">
        <v>0.02</v>
      </c>
      <c r="R217" s="213"/>
      <c r="S217" s="603"/>
      <c r="T217" s="325" t="str">
        <f t="shared" si="22"/>
        <v/>
      </c>
      <c r="U217" s="325" t="s">
        <v>215</v>
      </c>
      <c r="V217" s="340" t="s">
        <v>2428</v>
      </c>
      <c r="W217" s="340" t="s">
        <v>243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4"/>
      <c r="AJ217" s="604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5" t="s">
        <v>3636</v>
      </c>
      <c r="B218" s="188" t="s">
        <v>4291</v>
      </c>
      <c r="C218" s="605" t="s">
        <v>4292</v>
      </c>
      <c r="D218" s="325">
        <v>4398585.0</v>
      </c>
      <c r="E218" s="373" t="s">
        <v>67</v>
      </c>
      <c r="F218" s="373" t="s">
        <v>29</v>
      </c>
      <c r="G218" s="373" t="s">
        <v>3817</v>
      </c>
      <c r="H218" s="373" t="str">
        <f>IFERROR(VLOOKUP(G218,'Cadastro de assessores'!A:B,2,FALSE),"Não Cadastrado")</f>
        <v>17896</v>
      </c>
      <c r="I218" s="373"/>
      <c r="J218" s="373" t="s">
        <v>214</v>
      </c>
      <c r="K218" s="373" t="s">
        <v>214</v>
      </c>
      <c r="L218" s="325" t="s">
        <v>3652</v>
      </c>
      <c r="M218" s="600">
        <v>44098.0</v>
      </c>
      <c r="N218" s="600">
        <v>44102.0</v>
      </c>
      <c r="O218" s="325"/>
      <c r="P218" s="325" t="s">
        <v>4168</v>
      </c>
      <c r="Q218" s="602">
        <v>0.002</v>
      </c>
      <c r="R218" s="609" t="s">
        <v>4293</v>
      </c>
      <c r="S218" s="603"/>
      <c r="T218" s="325" t="str">
        <f t="shared" si="22"/>
        <v/>
      </c>
      <c r="U218" s="325" t="s">
        <v>296</v>
      </c>
      <c r="V218" s="325" t="s">
        <v>2411</v>
      </c>
      <c r="W218" s="325" t="s">
        <v>29</v>
      </c>
      <c r="X218" s="604" t="s">
        <v>3647</v>
      </c>
      <c r="Y218" s="604" t="s">
        <v>3647</v>
      </c>
      <c r="Z218" s="604" t="s">
        <v>3647</v>
      </c>
      <c r="AA218" s="604" t="s">
        <v>3647</v>
      </c>
      <c r="AB218" s="604" t="s">
        <v>3647</v>
      </c>
      <c r="AC218" s="604" t="s">
        <v>3647</v>
      </c>
      <c r="AD218" s="604" t="s">
        <v>3647</v>
      </c>
      <c r="AE218" s="604" t="s">
        <v>3647</v>
      </c>
      <c r="AF218" s="604" t="s">
        <v>3647</v>
      </c>
      <c r="AG218" s="604" t="s">
        <v>3647</v>
      </c>
      <c r="AH218" s="604" t="s">
        <v>3647</v>
      </c>
      <c r="AI218" s="604" t="s">
        <v>4294</v>
      </c>
      <c r="AJ218" s="604" t="s">
        <v>4295</v>
      </c>
      <c r="AK218" s="604" t="s">
        <v>4296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5" t="s">
        <v>3636</v>
      </c>
      <c r="B219" s="188" t="s">
        <v>4297</v>
      </c>
      <c r="C219" s="578" t="s">
        <v>4298</v>
      </c>
      <c r="D219" s="340">
        <v>5975647.0</v>
      </c>
      <c r="E219" s="373" t="s">
        <v>18</v>
      </c>
      <c r="F219" s="599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3639</v>
      </c>
      <c r="K219" s="325" t="s">
        <v>214</v>
      </c>
      <c r="L219" s="325" t="s">
        <v>3640</v>
      </c>
      <c r="M219" s="600">
        <v>44403.0</v>
      </c>
      <c r="N219" s="600">
        <v>44405.0</v>
      </c>
      <c r="O219" s="325"/>
      <c r="P219" s="325" t="s">
        <v>3645</v>
      </c>
      <c r="Q219" s="570">
        <v>0.015</v>
      </c>
      <c r="R219" s="213"/>
      <c r="S219" s="603"/>
      <c r="T219" s="325" t="str">
        <f t="shared" si="22"/>
        <v>Não Qualificado</v>
      </c>
      <c r="U219" s="340" t="s">
        <v>215</v>
      </c>
      <c r="V219" s="340" t="s">
        <v>2428</v>
      </c>
      <c r="W219" s="340" t="s">
        <v>243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4"/>
      <c r="AJ219" s="604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5" t="s">
        <v>3636</v>
      </c>
      <c r="B220" s="188" t="s">
        <v>4299</v>
      </c>
      <c r="C220" s="578" t="s">
        <v>4300</v>
      </c>
      <c r="D220" s="340">
        <v>9020656.0</v>
      </c>
      <c r="E220" s="373" t="s">
        <v>18</v>
      </c>
      <c r="F220" s="599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214</v>
      </c>
      <c r="K220" s="502" t="s">
        <v>239</v>
      </c>
      <c r="L220" s="502"/>
      <c r="M220" s="649">
        <v>44845.0</v>
      </c>
      <c r="N220" s="650">
        <v>44858.0</v>
      </c>
      <c r="O220" s="616"/>
      <c r="P220" s="616" t="s">
        <v>3653</v>
      </c>
      <c r="Q220" s="618">
        <v>0.007</v>
      </c>
      <c r="R220" s="496" t="s">
        <v>4301</v>
      </c>
      <c r="S220" s="603"/>
      <c r="T220" s="325" t="str">
        <f t="shared" si="22"/>
        <v/>
      </c>
      <c r="U220" s="340" t="s">
        <v>215</v>
      </c>
      <c r="V220" s="325" t="s">
        <v>2461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4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5" t="s">
        <v>3636</v>
      </c>
      <c r="B221" s="188" t="s">
        <v>4299</v>
      </c>
      <c r="C221" s="19" t="s">
        <v>4302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214</v>
      </c>
      <c r="K221" s="27" t="s">
        <v>214</v>
      </c>
      <c r="L221" s="41" t="s">
        <v>3652</v>
      </c>
      <c r="M221" s="320">
        <v>44712.0</v>
      </c>
      <c r="N221" s="320">
        <v>44712.0</v>
      </c>
      <c r="O221" s="41"/>
      <c r="P221" s="41" t="s">
        <v>4303</v>
      </c>
      <c r="Q221" s="40">
        <v>0.012</v>
      </c>
      <c r="R221" s="651" t="s">
        <v>4304</v>
      </c>
      <c r="S221" s="371"/>
      <c r="T221" s="41" t="str">
        <f t="shared" si="22"/>
        <v/>
      </c>
      <c r="U221" s="41" t="s">
        <v>296</v>
      </c>
      <c r="V221" s="22" t="s">
        <v>4305</v>
      </c>
      <c r="W221" s="22" t="s">
        <v>19</v>
      </c>
      <c r="X221" s="652"/>
      <c r="Y221" s="652"/>
      <c r="Z221" s="652"/>
      <c r="AA221" s="652"/>
      <c r="AB221" s="652"/>
      <c r="AC221" s="652"/>
      <c r="AD221" s="652"/>
      <c r="AE221" s="652"/>
      <c r="AF221" s="652"/>
      <c r="AG221" s="652"/>
      <c r="AH221" s="652"/>
      <c r="AI221" s="653"/>
      <c r="AJ221" s="653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652"/>
      <c r="AU221" s="187"/>
      <c r="AV221" s="187"/>
      <c r="AW221" s="167"/>
      <c r="AX221" s="167"/>
      <c r="AY221" s="167"/>
      <c r="AZ221" s="167"/>
      <c r="BA221" s="167"/>
      <c r="BB221" s="167"/>
      <c r="BC221" s="167"/>
      <c r="BD221" s="167"/>
      <c r="BE221" s="167">
        <v>1.555056761E7</v>
      </c>
      <c r="BF221" s="167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5" t="s">
        <v>3636</v>
      </c>
      <c r="B222" s="188" t="s">
        <v>4306</v>
      </c>
      <c r="C222" s="605" t="s">
        <v>4307</v>
      </c>
      <c r="D222" s="325">
        <v>4550654.0</v>
      </c>
      <c r="E222" s="325" t="s">
        <v>67</v>
      </c>
      <c r="F222" s="325" t="s">
        <v>29</v>
      </c>
      <c r="G222" s="325" t="s">
        <v>4308</v>
      </c>
      <c r="H222" s="325" t="str">
        <f>IFERROR(VLOOKUP(G222,'Cadastro de assessores'!A:B,2,FALSE),"Não Cadastrado")</f>
        <v>14244</v>
      </c>
      <c r="I222" s="325"/>
      <c r="J222" s="606" t="s">
        <v>2372</v>
      </c>
      <c r="K222" s="325" t="s">
        <v>2372</v>
      </c>
      <c r="L222" s="325" t="s">
        <v>3640</v>
      </c>
      <c r="M222" s="607">
        <v>44160.0</v>
      </c>
      <c r="N222" s="607">
        <v>44160.0</v>
      </c>
      <c r="O222" s="608">
        <v>44270.0</v>
      </c>
      <c r="P222" s="325" t="s">
        <v>3641</v>
      </c>
      <c r="Q222" s="602">
        <v>0.02</v>
      </c>
      <c r="R222" s="609" t="s">
        <v>4309</v>
      </c>
      <c r="S222" s="603"/>
      <c r="T222" s="325" t="str">
        <f t="shared" si="22"/>
        <v/>
      </c>
      <c r="U222" s="340" t="s">
        <v>215</v>
      </c>
      <c r="V222" s="325" t="s">
        <v>2411</v>
      </c>
      <c r="W222" s="325" t="s">
        <v>29</v>
      </c>
      <c r="X222" s="604" t="s">
        <v>3647</v>
      </c>
      <c r="Y222" s="604" t="s">
        <v>3647</v>
      </c>
      <c r="Z222" s="604" t="s">
        <v>3647</v>
      </c>
      <c r="AA222" s="604" t="s">
        <v>3647</v>
      </c>
      <c r="AB222" s="604" t="s">
        <v>3647</v>
      </c>
      <c r="AC222" s="604" t="s">
        <v>3647</v>
      </c>
      <c r="AD222" s="604" t="s">
        <v>3647</v>
      </c>
      <c r="AE222" s="604" t="s">
        <v>3647</v>
      </c>
      <c r="AF222" s="604" t="s">
        <v>3647</v>
      </c>
      <c r="AG222" s="604" t="s">
        <v>3647</v>
      </c>
      <c r="AH222" s="604" t="s">
        <v>3647</v>
      </c>
      <c r="AI222" s="604" t="s">
        <v>3647</v>
      </c>
      <c r="AJ222" s="604" t="s">
        <v>3647</v>
      </c>
      <c r="AK222" s="604" t="s">
        <v>4310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2375</v>
      </c>
      <c r="BF222" s="326" t="s">
        <v>2375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5" t="s">
        <v>3636</v>
      </c>
      <c r="B223" s="188" t="s">
        <v>4311</v>
      </c>
      <c r="C223" s="605" t="s">
        <v>4312</v>
      </c>
      <c r="D223" s="325">
        <v>3939462.0</v>
      </c>
      <c r="E223" s="325" t="s">
        <v>2358</v>
      </c>
      <c r="F223" s="325" t="s">
        <v>29</v>
      </c>
      <c r="G223" s="325" t="s">
        <v>2358</v>
      </c>
      <c r="H223" s="325" t="str">
        <f>IFERROR(VLOOKUP(G223,'Cadastro de assessores'!A:B,2,FALSE),"Não Cadastrado")</f>
        <v>18986</v>
      </c>
      <c r="I223" s="325"/>
      <c r="J223" s="606" t="s">
        <v>2372</v>
      </c>
      <c r="K223" s="325" t="s">
        <v>2372</v>
      </c>
      <c r="L223" s="325" t="s">
        <v>3640</v>
      </c>
      <c r="M223" s="608">
        <v>43901.0</v>
      </c>
      <c r="N223" s="608">
        <v>43901.0</v>
      </c>
      <c r="O223" s="607">
        <v>44519.0</v>
      </c>
      <c r="P223" s="325" t="s">
        <v>3641</v>
      </c>
      <c r="Q223" s="602">
        <v>0.015</v>
      </c>
      <c r="R223" s="609" t="s">
        <v>4313</v>
      </c>
      <c r="S223" s="603"/>
      <c r="T223" s="325" t="str">
        <f t="shared" si="22"/>
        <v>Não Qualificado</v>
      </c>
      <c r="U223" s="340" t="s">
        <v>215</v>
      </c>
      <c r="V223" s="325" t="s">
        <v>2432</v>
      </c>
      <c r="W223" s="325" t="s">
        <v>29</v>
      </c>
      <c r="X223" s="604" t="s">
        <v>3647</v>
      </c>
      <c r="Y223" s="604" t="s">
        <v>3647</v>
      </c>
      <c r="Z223" s="604" t="s">
        <v>3647</v>
      </c>
      <c r="AA223" s="604" t="s">
        <v>3647</v>
      </c>
      <c r="AB223" s="604" t="s">
        <v>4314</v>
      </c>
      <c r="AC223" s="604" t="s">
        <v>4315</v>
      </c>
      <c r="AD223" s="604" t="s">
        <v>4316</v>
      </c>
      <c r="AE223" s="604" t="s">
        <v>4317</v>
      </c>
      <c r="AF223" s="604" t="s">
        <v>4318</v>
      </c>
      <c r="AG223" s="604" t="s">
        <v>4319</v>
      </c>
      <c r="AH223" s="604" t="s">
        <v>4320</v>
      </c>
      <c r="AI223" s="604" t="s">
        <v>4321</v>
      </c>
      <c r="AJ223" s="604" t="s">
        <v>4322</v>
      </c>
      <c r="AK223" s="604" t="s">
        <v>4323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2375</v>
      </c>
      <c r="BF223" s="326" t="s">
        <v>2375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5" t="s">
        <v>3636</v>
      </c>
      <c r="B224" s="188" t="s">
        <v>4324</v>
      </c>
      <c r="C224" s="605" t="s">
        <v>4325</v>
      </c>
      <c r="D224" s="325">
        <v>4611223.0</v>
      </c>
      <c r="E224" s="325" t="s">
        <v>18</v>
      </c>
      <c r="F224" s="325" t="s">
        <v>29</v>
      </c>
      <c r="G224" s="325" t="s">
        <v>3644</v>
      </c>
      <c r="H224" s="325" t="str">
        <f>IFERROR(VLOOKUP(G224,'Cadastro de assessores'!A:B,2,FALSE),"Não Cadastrado")</f>
        <v>17679</v>
      </c>
      <c r="I224" s="325"/>
      <c r="J224" s="606" t="s">
        <v>2372</v>
      </c>
      <c r="K224" s="325" t="s">
        <v>2372</v>
      </c>
      <c r="L224" s="325" t="s">
        <v>3640</v>
      </c>
      <c r="M224" s="608">
        <v>44167.0</v>
      </c>
      <c r="N224" s="608">
        <v>44167.0</v>
      </c>
      <c r="O224" s="608">
        <v>44229.0</v>
      </c>
      <c r="P224" s="325" t="s">
        <v>3657</v>
      </c>
      <c r="Q224" s="602">
        <v>0.025</v>
      </c>
      <c r="R224" s="609" t="s">
        <v>4326</v>
      </c>
      <c r="S224" s="603"/>
      <c r="T224" s="325" t="str">
        <f t="shared" si="22"/>
        <v>Não Qualificado</v>
      </c>
      <c r="U224" s="340" t="s">
        <v>215</v>
      </c>
      <c r="V224" s="340" t="s">
        <v>4061</v>
      </c>
      <c r="W224" s="340" t="s">
        <v>3495</v>
      </c>
      <c r="X224" s="604" t="s">
        <v>3647</v>
      </c>
      <c r="Y224" s="604" t="s">
        <v>3647</v>
      </c>
      <c r="Z224" s="604" t="s">
        <v>3647</v>
      </c>
      <c r="AA224" s="604" t="s">
        <v>3647</v>
      </c>
      <c r="AB224" s="604" t="s">
        <v>3647</v>
      </c>
      <c r="AC224" s="604" t="s">
        <v>3647</v>
      </c>
      <c r="AD224" s="604" t="s">
        <v>3647</v>
      </c>
      <c r="AE224" s="604" t="s">
        <v>3647</v>
      </c>
      <c r="AF224" s="604" t="s">
        <v>3647</v>
      </c>
      <c r="AG224" s="604" t="s">
        <v>3647</v>
      </c>
      <c r="AH224" s="604" t="s">
        <v>3647</v>
      </c>
      <c r="AI224" s="604" t="s">
        <v>3647</v>
      </c>
      <c r="AJ224" s="604" t="s">
        <v>3647</v>
      </c>
      <c r="AK224" s="604" t="s">
        <v>3647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2375</v>
      </c>
      <c r="BF224" s="326" t="s">
        <v>2375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5" t="s">
        <v>3636</v>
      </c>
      <c r="B225" s="188" t="s">
        <v>1147</v>
      </c>
      <c r="C225" s="633" t="s">
        <v>4327</v>
      </c>
      <c r="D225" s="612">
        <v>2427806.0</v>
      </c>
      <c r="E225" s="599" t="s">
        <v>18</v>
      </c>
      <c r="F225" s="599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214</v>
      </c>
      <c r="K225" s="373" t="s">
        <v>214</v>
      </c>
      <c r="L225" s="325" t="s">
        <v>3652</v>
      </c>
      <c r="M225" s="613">
        <v>44615.0</v>
      </c>
      <c r="N225" s="613">
        <v>44615.0</v>
      </c>
      <c r="O225" s="340"/>
      <c r="P225" s="340" t="s">
        <v>3645</v>
      </c>
      <c r="Q225" s="570">
        <v>0.015</v>
      </c>
      <c r="R225" s="518" t="s">
        <v>4328</v>
      </c>
      <c r="S225" s="603"/>
      <c r="T225" s="325" t="str">
        <f t="shared" si="22"/>
        <v>Não Qualificado</v>
      </c>
      <c r="U225" s="340" t="s">
        <v>215</v>
      </c>
      <c r="V225" s="325" t="s">
        <v>2461</v>
      </c>
      <c r="W225" s="325" t="s">
        <v>19</v>
      </c>
      <c r="X225" s="604"/>
      <c r="Y225" s="604"/>
      <c r="Z225" s="604"/>
      <c r="AA225" s="604"/>
      <c r="AB225" s="604"/>
      <c r="AC225" s="604"/>
      <c r="AD225" s="604"/>
      <c r="AE225" s="604"/>
      <c r="AF225" s="604"/>
      <c r="AG225" s="604"/>
      <c r="AH225" s="604"/>
      <c r="AI225" s="604"/>
      <c r="AJ225" s="604"/>
      <c r="AK225" s="604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5" t="s">
        <v>3636</v>
      </c>
      <c r="B226" s="188" t="s">
        <v>3557</v>
      </c>
      <c r="C226" s="610" t="s">
        <v>4329</v>
      </c>
      <c r="D226" s="373">
        <v>4847953.0</v>
      </c>
      <c r="E226" s="373" t="s">
        <v>18</v>
      </c>
      <c r="F226" s="373" t="s">
        <v>29</v>
      </c>
      <c r="G226" s="373" t="s">
        <v>2612</v>
      </c>
      <c r="H226" s="373" t="str">
        <f>IFERROR(VLOOKUP(G226,'Cadastro de assessores'!A:B,2,FALSE),"Não Cadastrado")</f>
        <v>18236</v>
      </c>
      <c r="I226" s="373"/>
      <c r="J226" s="373" t="s">
        <v>214</v>
      </c>
      <c r="K226" s="373" t="s">
        <v>214</v>
      </c>
      <c r="L226" s="325" t="s">
        <v>3652</v>
      </c>
      <c r="M226" s="600">
        <v>44294.0</v>
      </c>
      <c r="N226" s="600">
        <v>44294.0</v>
      </c>
      <c r="O226" s="325"/>
      <c r="P226" s="325" t="s">
        <v>4330</v>
      </c>
      <c r="Q226" s="602">
        <v>0.015</v>
      </c>
      <c r="R226" s="609"/>
      <c r="S226" s="603"/>
      <c r="T226" s="325" t="str">
        <f t="shared" si="22"/>
        <v>Qualificado</v>
      </c>
      <c r="U226" s="325" t="s">
        <v>296</v>
      </c>
      <c r="V226" s="325" t="s">
        <v>2400</v>
      </c>
      <c r="W226" s="325" t="s">
        <v>29</v>
      </c>
      <c r="X226" s="604"/>
      <c r="Y226" s="604"/>
      <c r="Z226" s="604"/>
      <c r="AA226" s="604"/>
      <c r="AB226" s="604"/>
      <c r="AC226" s="604"/>
      <c r="AD226" s="604"/>
      <c r="AE226" s="604"/>
      <c r="AF226" s="604"/>
      <c r="AG226" s="604"/>
      <c r="AH226" s="604"/>
      <c r="AI226" s="604"/>
      <c r="AJ226" s="604"/>
      <c r="AK226" s="604"/>
      <c r="AL226" s="326"/>
      <c r="AM226" s="326"/>
      <c r="AN226" s="326"/>
      <c r="AO226" s="326" t="s">
        <v>2409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5" t="s">
        <v>3636</v>
      </c>
      <c r="B227" s="188" t="s">
        <v>4331</v>
      </c>
      <c r="C227" s="633" t="s">
        <v>4332</v>
      </c>
      <c r="D227" s="340">
        <v>3029846.0</v>
      </c>
      <c r="E227" s="373" t="s">
        <v>18</v>
      </c>
      <c r="F227" s="599" t="s">
        <v>19</v>
      </c>
      <c r="G227" s="373" t="s">
        <v>3972</v>
      </c>
      <c r="H227" s="373" t="str">
        <f>IFERROR(VLOOKUP(G227,'Cadastro de assessores'!A:B,2,FALSE),"Não Cadastrado")</f>
        <v>14294</v>
      </c>
      <c r="I227" s="373"/>
      <c r="J227" s="373" t="s">
        <v>4333</v>
      </c>
      <c r="K227" s="325" t="s">
        <v>214</v>
      </c>
      <c r="L227" s="325" t="s">
        <v>3640</v>
      </c>
      <c r="M227" s="600">
        <v>44460.0</v>
      </c>
      <c r="N227" s="600">
        <v>44469.0</v>
      </c>
      <c r="O227" s="340"/>
      <c r="P227" s="340" t="s">
        <v>3641</v>
      </c>
      <c r="Q227" s="618">
        <v>0.02</v>
      </c>
      <c r="R227" s="213" t="s">
        <v>4334</v>
      </c>
      <c r="S227" s="603"/>
      <c r="T227" s="325" t="str">
        <f t="shared" si="22"/>
        <v>Não Qualificado</v>
      </c>
      <c r="U227" s="340" t="s">
        <v>215</v>
      </c>
      <c r="V227" s="340" t="s">
        <v>4335</v>
      </c>
      <c r="W227" s="340" t="s">
        <v>298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4"/>
      <c r="AI227" s="604"/>
      <c r="AJ227" s="604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2375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5" t="s">
        <v>3636</v>
      </c>
      <c r="B228" s="188" t="s">
        <v>1150</v>
      </c>
      <c r="C228" s="605" t="s">
        <v>1148</v>
      </c>
      <c r="D228" s="325">
        <v>4783402.0</v>
      </c>
      <c r="E228" s="373" t="s">
        <v>18</v>
      </c>
      <c r="F228" s="373" t="s">
        <v>29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3639</v>
      </c>
      <c r="K228" s="325" t="s">
        <v>214</v>
      </c>
      <c r="L228" s="325" t="s">
        <v>3640</v>
      </c>
      <c r="M228" s="600">
        <v>44218.0</v>
      </c>
      <c r="N228" s="600">
        <v>44218.0</v>
      </c>
      <c r="O228" s="325"/>
      <c r="P228" s="325" t="s">
        <v>3645</v>
      </c>
      <c r="Q228" s="602">
        <v>0.015</v>
      </c>
      <c r="R228" s="609"/>
      <c r="S228" s="603"/>
      <c r="T228" s="325" t="str">
        <f t="shared" si="22"/>
        <v/>
      </c>
      <c r="U228" s="325" t="s">
        <v>296</v>
      </c>
      <c r="V228" s="325" t="s">
        <v>2400</v>
      </c>
      <c r="W228" s="325" t="s">
        <v>29</v>
      </c>
      <c r="X228" s="604"/>
      <c r="Y228" s="604"/>
      <c r="Z228" s="604"/>
      <c r="AA228" s="604"/>
      <c r="AB228" s="604"/>
      <c r="AC228" s="604"/>
      <c r="AD228" s="604"/>
      <c r="AE228" s="604"/>
      <c r="AF228" s="604"/>
      <c r="AG228" s="604"/>
      <c r="AH228" s="604"/>
      <c r="AI228" s="604"/>
      <c r="AJ228" s="604"/>
      <c r="AK228" s="604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5" t="s">
        <v>3636</v>
      </c>
      <c r="B229" s="188" t="s">
        <v>1150</v>
      </c>
      <c r="C229" s="605" t="s">
        <v>1148</v>
      </c>
      <c r="D229" s="325">
        <v>4793812.0</v>
      </c>
      <c r="E229" s="373" t="s">
        <v>18</v>
      </c>
      <c r="F229" s="373" t="s">
        <v>29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214</v>
      </c>
      <c r="K229" s="373" t="s">
        <v>214</v>
      </c>
      <c r="L229" s="325" t="s">
        <v>3652</v>
      </c>
      <c r="M229" s="600">
        <v>44217.0</v>
      </c>
      <c r="N229" s="600">
        <v>44217.0</v>
      </c>
      <c r="O229" s="325"/>
      <c r="P229" s="325" t="s">
        <v>4168</v>
      </c>
      <c r="Q229" s="602">
        <v>0.002</v>
      </c>
      <c r="R229" s="609" t="s">
        <v>4336</v>
      </c>
      <c r="S229" s="603"/>
      <c r="T229" s="325" t="str">
        <f t="shared" si="22"/>
        <v>Não Qualificado</v>
      </c>
      <c r="U229" s="325" t="s">
        <v>296</v>
      </c>
      <c r="V229" s="325" t="s">
        <v>2400</v>
      </c>
      <c r="W229" s="325" t="s">
        <v>29</v>
      </c>
      <c r="X229" s="604"/>
      <c r="Y229" s="604"/>
      <c r="Z229" s="604"/>
      <c r="AA229" s="604"/>
      <c r="AB229" s="604"/>
      <c r="AC229" s="604"/>
      <c r="AD229" s="604"/>
      <c r="AE229" s="604"/>
      <c r="AF229" s="604"/>
      <c r="AG229" s="604"/>
      <c r="AH229" s="604"/>
      <c r="AI229" s="604"/>
      <c r="AJ229" s="604"/>
      <c r="AK229" s="604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5" t="s">
        <v>3636</v>
      </c>
      <c r="B230" s="188" t="s">
        <v>1153</v>
      </c>
      <c r="C230" s="578" t="s">
        <v>4337</v>
      </c>
      <c r="D230" s="612">
        <v>8392987.0</v>
      </c>
      <c r="E230" s="373" t="s">
        <v>18</v>
      </c>
      <c r="F230" s="373" t="s">
        <v>29</v>
      </c>
      <c r="G230" s="373" t="s">
        <v>79</v>
      </c>
      <c r="H230" s="599">
        <f>IFERROR(VLOOKUP(G230,'Cadastro de assessores'!A:B,2,FALSE),"Não Cadastrado")</f>
        <v>12344</v>
      </c>
      <c r="I230" s="599"/>
      <c r="J230" s="373" t="s">
        <v>214</v>
      </c>
      <c r="K230" s="373" t="s">
        <v>214</v>
      </c>
      <c r="L230" s="325" t="s">
        <v>3652</v>
      </c>
      <c r="M230" s="600">
        <v>44669.0</v>
      </c>
      <c r="N230" s="600">
        <v>44670.0</v>
      </c>
      <c r="O230" s="340"/>
      <c r="P230" s="340" t="s">
        <v>38</v>
      </c>
      <c r="Q230" s="602">
        <v>0.007</v>
      </c>
      <c r="R230" s="496" t="s">
        <v>4338</v>
      </c>
      <c r="S230" s="603"/>
      <c r="T230" s="325" t="str">
        <f t="shared" si="22"/>
        <v/>
      </c>
      <c r="U230" s="325" t="s">
        <v>215</v>
      </c>
      <c r="V230" s="325" t="s">
        <v>2400</v>
      </c>
      <c r="W230" s="325" t="s">
        <v>29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4"/>
      <c r="AI230" s="604"/>
      <c r="AJ230" s="604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5" t="s">
        <v>3636</v>
      </c>
      <c r="B231" s="188" t="s">
        <v>4339</v>
      </c>
      <c r="C231" s="578" t="s">
        <v>4340</v>
      </c>
      <c r="D231" s="599">
        <v>4423520.0</v>
      </c>
      <c r="E231" s="373" t="s">
        <v>18</v>
      </c>
      <c r="F231" s="599" t="s">
        <v>29</v>
      </c>
      <c r="G231" s="599" t="s">
        <v>2735</v>
      </c>
      <c r="H231" s="599" t="str">
        <f>IFERROR(VLOOKUP(G231,'Cadastro de assessores'!A:B,2,FALSE),"Não Cadastrado")</f>
        <v>13444</v>
      </c>
      <c r="I231" s="599"/>
      <c r="J231" s="373" t="s">
        <v>214</v>
      </c>
      <c r="K231" s="373" t="s">
        <v>214</v>
      </c>
      <c r="L231" s="325" t="s">
        <v>3652</v>
      </c>
      <c r="M231" s="600">
        <v>44372.0</v>
      </c>
      <c r="N231" s="600">
        <v>44372.0</v>
      </c>
      <c r="O231" s="340"/>
      <c r="P231" s="340" t="s">
        <v>3857</v>
      </c>
      <c r="Q231" s="602">
        <v>0.02</v>
      </c>
      <c r="R231" s="496"/>
      <c r="S231" s="603"/>
      <c r="T231" s="325" t="str">
        <f t="shared" si="22"/>
        <v/>
      </c>
      <c r="U231" s="340" t="s">
        <v>296</v>
      </c>
      <c r="V231" s="340" t="s">
        <v>3858</v>
      </c>
      <c r="W231" s="340" t="s">
        <v>298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4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5" t="s">
        <v>3636</v>
      </c>
      <c r="B232" s="188" t="s">
        <v>1156</v>
      </c>
      <c r="C232" s="605" t="s">
        <v>1154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214</v>
      </c>
      <c r="K232" s="325" t="s">
        <v>214</v>
      </c>
      <c r="L232" s="325" t="s">
        <v>3652</v>
      </c>
      <c r="M232" s="608">
        <v>44721.0</v>
      </c>
      <c r="N232" s="608">
        <v>44727.0</v>
      </c>
      <c r="O232" s="608"/>
      <c r="P232" s="325" t="s">
        <v>3653</v>
      </c>
      <c r="Q232" s="602">
        <v>0.012</v>
      </c>
      <c r="R232" s="609" t="s">
        <v>4341</v>
      </c>
      <c r="S232" s="603"/>
      <c r="T232" s="325"/>
      <c r="U232" s="325" t="s">
        <v>215</v>
      </c>
      <c r="V232" s="325" t="s">
        <v>2461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4"/>
      <c r="AI232" s="604"/>
      <c r="AJ232" s="604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5" t="s">
        <v>3636</v>
      </c>
      <c r="B233" s="188" t="s">
        <v>4342</v>
      </c>
      <c r="C233" s="633" t="s">
        <v>4343</v>
      </c>
      <c r="D233" s="599">
        <v>6519491.0</v>
      </c>
      <c r="E233" s="373" t="s">
        <v>18</v>
      </c>
      <c r="F233" s="599" t="s">
        <v>19</v>
      </c>
      <c r="G233" s="373" t="s">
        <v>52</v>
      </c>
      <c r="H233" s="599" t="str">
        <f>IFERROR(VLOOKUP(G233,'Cadastro de assessores'!A:B,2,FALSE),"Não Cadastrado")</f>
        <v>18009</v>
      </c>
      <c r="I233" s="599"/>
      <c r="J233" s="622" t="s">
        <v>2408</v>
      </c>
      <c r="K233" s="325" t="s">
        <v>2409</v>
      </c>
      <c r="L233" s="325" t="s">
        <v>3652</v>
      </c>
      <c r="M233" s="325" t="s">
        <v>2409</v>
      </c>
      <c r="N233" s="622" t="s">
        <v>2408</v>
      </c>
      <c r="O233" s="340"/>
      <c r="P233" s="340" t="s">
        <v>3653</v>
      </c>
      <c r="Q233" s="602">
        <v>0.012</v>
      </c>
      <c r="R233" s="213"/>
      <c r="S233" s="603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215</v>
      </c>
      <c r="V233" s="325" t="s">
        <v>2649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4"/>
      <c r="AI233" s="604"/>
      <c r="AJ233" s="604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2375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5" t="s">
        <v>3636</v>
      </c>
      <c r="B234" s="188" t="s">
        <v>4344</v>
      </c>
      <c r="C234" s="578" t="s">
        <v>4345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6" t="s">
        <v>2372</v>
      </c>
      <c r="K234" s="373" t="s">
        <v>214</v>
      </c>
      <c r="L234" s="325" t="s">
        <v>3640</v>
      </c>
      <c r="M234" s="600">
        <v>44698.0</v>
      </c>
      <c r="N234" s="600">
        <v>44698.0</v>
      </c>
      <c r="O234" s="569">
        <v>44834.0</v>
      </c>
      <c r="P234" s="340" t="s">
        <v>3653</v>
      </c>
      <c r="Q234" s="602">
        <v>0.012</v>
      </c>
      <c r="R234" s="640" t="s">
        <v>4346</v>
      </c>
      <c r="S234" s="603"/>
      <c r="T234" s="325" t="str">
        <f t="shared" si="23"/>
        <v/>
      </c>
      <c r="U234" s="325" t="s">
        <v>215</v>
      </c>
      <c r="V234" s="325" t="s">
        <v>2461</v>
      </c>
      <c r="W234" s="325" t="s">
        <v>19</v>
      </c>
      <c r="X234" s="604"/>
      <c r="Y234" s="604"/>
      <c r="Z234" s="604"/>
      <c r="AA234" s="604"/>
      <c r="AB234" s="604"/>
      <c r="AC234" s="604"/>
      <c r="AD234" s="604"/>
      <c r="AE234" s="604"/>
      <c r="AF234" s="604"/>
      <c r="AG234" s="604"/>
      <c r="AH234" s="604"/>
      <c r="AI234" s="604"/>
      <c r="AJ234" s="604"/>
      <c r="AK234" s="604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5" t="s">
        <v>3636</v>
      </c>
      <c r="B235" s="188" t="s">
        <v>1159</v>
      </c>
      <c r="C235" s="605" t="s">
        <v>1157</v>
      </c>
      <c r="D235" s="325">
        <v>4750693.0</v>
      </c>
      <c r="E235" s="373" t="s">
        <v>18</v>
      </c>
      <c r="F235" s="373" t="s">
        <v>29</v>
      </c>
      <c r="G235" s="373" t="s">
        <v>2069</v>
      </c>
      <c r="H235" s="373" t="str">
        <f>IFERROR(VLOOKUP(G235,'Cadastro de assessores'!A:B,2,FALSE),"Não Cadastrado")</f>
        <v>18256</v>
      </c>
      <c r="I235" s="373"/>
      <c r="J235" s="373" t="s">
        <v>214</v>
      </c>
      <c r="K235" s="373" t="s">
        <v>214</v>
      </c>
      <c r="L235" s="325" t="s">
        <v>3652</v>
      </c>
      <c r="M235" s="600">
        <v>44228.0</v>
      </c>
      <c r="N235" s="600">
        <v>44166.0</v>
      </c>
      <c r="O235" s="325"/>
      <c r="P235" s="325" t="s">
        <v>4347</v>
      </c>
      <c r="Q235" s="602">
        <v>0.012</v>
      </c>
      <c r="R235" s="609"/>
      <c r="S235" s="603"/>
      <c r="T235" s="325" t="str">
        <f t="shared" si="23"/>
        <v/>
      </c>
      <c r="U235" s="325" t="s">
        <v>215</v>
      </c>
      <c r="V235" s="325" t="s">
        <v>2933</v>
      </c>
      <c r="W235" s="325" t="s">
        <v>29</v>
      </c>
      <c r="X235" s="604"/>
      <c r="Y235" s="604"/>
      <c r="Z235" s="604"/>
      <c r="AA235" s="604"/>
      <c r="AB235" s="604"/>
      <c r="AC235" s="604"/>
      <c r="AD235" s="604"/>
      <c r="AE235" s="604"/>
      <c r="AF235" s="604"/>
      <c r="AG235" s="604"/>
      <c r="AH235" s="604"/>
      <c r="AI235" s="604"/>
      <c r="AJ235" s="604"/>
      <c r="AK235" s="604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5" t="s">
        <v>3636</v>
      </c>
      <c r="B236" s="188" t="s">
        <v>1165</v>
      </c>
      <c r="C236" s="605" t="s">
        <v>4348</v>
      </c>
      <c r="D236" s="325">
        <v>6164897.0</v>
      </c>
      <c r="E236" s="373" t="s">
        <v>18</v>
      </c>
      <c r="F236" s="373" t="s">
        <v>29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214</v>
      </c>
      <c r="K236" s="373"/>
      <c r="L236" s="325" t="s">
        <v>3652</v>
      </c>
      <c r="M236" s="600"/>
      <c r="N236" s="600">
        <v>44845.0</v>
      </c>
      <c r="O236" s="325"/>
      <c r="P236" s="325" t="s">
        <v>38</v>
      </c>
      <c r="Q236" s="602">
        <v>0.01</v>
      </c>
      <c r="R236" s="609"/>
      <c r="S236" s="603"/>
      <c r="T236" s="325"/>
      <c r="U236" s="325"/>
      <c r="V236" s="325"/>
      <c r="W236" s="325" t="s">
        <v>29</v>
      </c>
      <c r="X236" s="604"/>
      <c r="Y236" s="604"/>
      <c r="Z236" s="604"/>
      <c r="AA236" s="604"/>
      <c r="AB236" s="604"/>
      <c r="AC236" s="604"/>
      <c r="AD236" s="604"/>
      <c r="AE236" s="604"/>
      <c r="AF236" s="604"/>
      <c r="AG236" s="604"/>
      <c r="AH236" s="604"/>
      <c r="AI236" s="604"/>
      <c r="AJ236" s="604"/>
      <c r="AK236" s="604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5" t="s">
        <v>3636</v>
      </c>
      <c r="B237" s="188" t="s">
        <v>4349</v>
      </c>
      <c r="C237" s="605" t="s">
        <v>4350</v>
      </c>
      <c r="D237" s="325">
        <v>4744608.0</v>
      </c>
      <c r="E237" s="373" t="s">
        <v>18</v>
      </c>
      <c r="F237" s="373" t="s">
        <v>29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6" t="s">
        <v>2372</v>
      </c>
      <c r="K237" s="373" t="s">
        <v>214</v>
      </c>
      <c r="L237" s="325" t="s">
        <v>3640</v>
      </c>
      <c r="M237" s="600">
        <v>44218.0</v>
      </c>
      <c r="N237" s="600">
        <v>44218.0</v>
      </c>
      <c r="O237" s="607">
        <v>44887.0</v>
      </c>
      <c r="P237" s="325" t="s">
        <v>3641</v>
      </c>
      <c r="Q237" s="602">
        <v>0.02</v>
      </c>
      <c r="R237" s="609" t="s">
        <v>4351</v>
      </c>
      <c r="S237" s="603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215</v>
      </c>
      <c r="V237" s="325" t="s">
        <v>2400</v>
      </c>
      <c r="W237" s="325" t="s">
        <v>29</v>
      </c>
      <c r="X237" s="604"/>
      <c r="Y237" s="604"/>
      <c r="Z237" s="604"/>
      <c r="AA237" s="604"/>
      <c r="AB237" s="604"/>
      <c r="AC237" s="604"/>
      <c r="AD237" s="604"/>
      <c r="AE237" s="604"/>
      <c r="AF237" s="604"/>
      <c r="AG237" s="604"/>
      <c r="AH237" s="604"/>
      <c r="AI237" s="604"/>
      <c r="AJ237" s="604"/>
      <c r="AK237" s="604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5" t="s">
        <v>3636</v>
      </c>
      <c r="B238" s="188" t="s">
        <v>4352</v>
      </c>
      <c r="C238" s="605" t="s">
        <v>4353</v>
      </c>
      <c r="D238" s="325">
        <v>8424056.0</v>
      </c>
      <c r="E238" s="373" t="s">
        <v>67</v>
      </c>
      <c r="F238" s="373" t="s">
        <v>29</v>
      </c>
      <c r="G238" s="373" t="s">
        <v>3991</v>
      </c>
      <c r="H238" s="373">
        <f>IFERROR(VLOOKUP(G238,'Cadastro de assessores'!A:B,2,FALSE),"Não Cadastrado")</f>
        <v>12352</v>
      </c>
      <c r="I238" s="373"/>
      <c r="J238" s="373" t="s">
        <v>214</v>
      </c>
      <c r="K238" s="373" t="s">
        <v>214</v>
      </c>
      <c r="L238" s="325" t="s">
        <v>3652</v>
      </c>
      <c r="M238" s="613">
        <v>44665.0</v>
      </c>
      <c r="N238" s="613">
        <v>44673.0</v>
      </c>
      <c r="O238" s="325"/>
      <c r="P238" s="325" t="s">
        <v>3653</v>
      </c>
      <c r="Q238" s="602">
        <v>0.007</v>
      </c>
      <c r="R238" s="533" t="s">
        <v>4354</v>
      </c>
      <c r="S238" s="603"/>
      <c r="T238" s="325" t="str">
        <f t="shared" si="24"/>
        <v>Qualificado</v>
      </c>
      <c r="U238" s="325" t="s">
        <v>215</v>
      </c>
      <c r="V238" s="325" t="s">
        <v>2746</v>
      </c>
      <c r="W238" s="325" t="s">
        <v>29</v>
      </c>
      <c r="X238" s="604"/>
      <c r="Y238" s="604"/>
      <c r="Z238" s="604"/>
      <c r="AA238" s="604"/>
      <c r="AB238" s="604"/>
      <c r="AC238" s="604"/>
      <c r="AD238" s="604"/>
      <c r="AE238" s="604"/>
      <c r="AF238" s="604"/>
      <c r="AG238" s="604"/>
      <c r="AH238" s="604"/>
      <c r="AI238" s="604"/>
      <c r="AJ238" s="604"/>
      <c r="AK238" s="604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5" t="s">
        <v>3636</v>
      </c>
      <c r="B239" s="188" t="s">
        <v>4355</v>
      </c>
      <c r="C239" s="605" t="s">
        <v>4356</v>
      </c>
      <c r="D239" s="325">
        <v>2009210.0</v>
      </c>
      <c r="E239" s="373" t="s">
        <v>18</v>
      </c>
      <c r="F239" s="373" t="s">
        <v>29</v>
      </c>
      <c r="G239" s="373" t="s">
        <v>3526</v>
      </c>
      <c r="H239" s="373" t="str">
        <f>IFERROR(VLOOKUP(G239,'Cadastro de assessores'!A:B,2,FALSE),"Não Cadastrado")</f>
        <v>19352</v>
      </c>
      <c r="I239" s="373"/>
      <c r="J239" s="373" t="s">
        <v>214</v>
      </c>
      <c r="K239" s="373" t="s">
        <v>214</v>
      </c>
      <c r="L239" s="325" t="s">
        <v>3652</v>
      </c>
      <c r="M239" s="600">
        <v>43775.0</v>
      </c>
      <c r="N239" s="600">
        <v>43775.0</v>
      </c>
      <c r="O239" s="325"/>
      <c r="P239" s="325" t="s">
        <v>3657</v>
      </c>
      <c r="Q239" s="602">
        <v>0.025</v>
      </c>
      <c r="R239" s="640"/>
      <c r="S239" s="603"/>
      <c r="T239" s="325" t="str">
        <f t="shared" si="24"/>
        <v>Não Qualificado</v>
      </c>
      <c r="U239" s="325" t="s">
        <v>215</v>
      </c>
      <c r="V239" s="325" t="s">
        <v>2432</v>
      </c>
      <c r="W239" s="325" t="s">
        <v>29</v>
      </c>
      <c r="X239" s="604" t="s">
        <v>4357</v>
      </c>
      <c r="Y239" s="604"/>
      <c r="Z239" s="604" t="s">
        <v>4358</v>
      </c>
      <c r="AA239" s="604" t="s">
        <v>4359</v>
      </c>
      <c r="AB239" s="604" t="s">
        <v>4360</v>
      </c>
      <c r="AC239" s="604" t="s">
        <v>4361</v>
      </c>
      <c r="AD239" s="604" t="s">
        <v>4362</v>
      </c>
      <c r="AE239" s="604" t="s">
        <v>4363</v>
      </c>
      <c r="AF239" s="604" t="s">
        <v>4364</v>
      </c>
      <c r="AG239" s="604" t="s">
        <v>4365</v>
      </c>
      <c r="AH239" s="604" t="s">
        <v>4366</v>
      </c>
      <c r="AI239" s="604" t="s">
        <v>4367</v>
      </c>
      <c r="AJ239" s="604" t="s">
        <v>4368</v>
      </c>
      <c r="AK239" s="604" t="s">
        <v>4369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5" t="s">
        <v>3636</v>
      </c>
      <c r="B240" s="188" t="s">
        <v>4370</v>
      </c>
      <c r="C240" s="605" t="s">
        <v>4371</v>
      </c>
      <c r="D240" s="325">
        <v>480281.0</v>
      </c>
      <c r="E240" s="325" t="s">
        <v>18</v>
      </c>
      <c r="F240" s="325" t="s">
        <v>29</v>
      </c>
      <c r="G240" s="325" t="s">
        <v>4137</v>
      </c>
      <c r="H240" s="325" t="str">
        <f>IFERROR(VLOOKUP(G240,'Cadastro de assessores'!A:B,2,FALSE),"Não Cadastrado")</f>
        <v>12846</v>
      </c>
      <c r="I240" s="325"/>
      <c r="J240" s="606" t="s">
        <v>2372</v>
      </c>
      <c r="K240" s="325" t="s">
        <v>2372</v>
      </c>
      <c r="L240" s="325" t="s">
        <v>3640</v>
      </c>
      <c r="M240" s="608">
        <v>44166.0</v>
      </c>
      <c r="N240" s="608">
        <v>44166.0</v>
      </c>
      <c r="O240" s="608">
        <v>44378.0</v>
      </c>
      <c r="P240" s="325" t="s">
        <v>3645</v>
      </c>
      <c r="Q240" s="602">
        <v>0.005</v>
      </c>
      <c r="R240" s="609" t="s">
        <v>4138</v>
      </c>
      <c r="S240" s="603"/>
      <c r="T240" s="325" t="str">
        <f t="shared" si="24"/>
        <v/>
      </c>
      <c r="U240" s="325" t="s">
        <v>215</v>
      </c>
      <c r="V240" s="325" t="s">
        <v>2423</v>
      </c>
      <c r="W240" s="325" t="s">
        <v>29</v>
      </c>
      <c r="X240" s="604" t="s">
        <v>3647</v>
      </c>
      <c r="Y240" s="604" t="s">
        <v>3647</v>
      </c>
      <c r="Z240" s="604" t="s">
        <v>3647</v>
      </c>
      <c r="AA240" s="604" t="s">
        <v>3647</v>
      </c>
      <c r="AB240" s="604" t="s">
        <v>3647</v>
      </c>
      <c r="AC240" s="604" t="s">
        <v>3647</v>
      </c>
      <c r="AD240" s="604" t="s">
        <v>3647</v>
      </c>
      <c r="AE240" s="604" t="s">
        <v>3647</v>
      </c>
      <c r="AF240" s="604" t="s">
        <v>3647</v>
      </c>
      <c r="AG240" s="604" t="s">
        <v>3647</v>
      </c>
      <c r="AH240" s="604" t="s">
        <v>3647</v>
      </c>
      <c r="AI240" s="604" t="s">
        <v>3647</v>
      </c>
      <c r="AJ240" s="604" t="s">
        <v>3647</v>
      </c>
      <c r="AK240" s="604" t="s">
        <v>3647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2375</v>
      </c>
      <c r="BF240" s="326" t="s">
        <v>2375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5" t="s">
        <v>3636</v>
      </c>
      <c r="B241" s="188" t="s">
        <v>1186</v>
      </c>
      <c r="C241" s="605" t="s">
        <v>4372</v>
      </c>
      <c r="D241" s="654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214</v>
      </c>
      <c r="K241" s="655" t="s">
        <v>239</v>
      </c>
      <c r="L241" s="655"/>
      <c r="M241" s="655" t="s">
        <v>2409</v>
      </c>
      <c r="N241" s="656">
        <v>44806.0</v>
      </c>
      <c r="O241" s="325"/>
      <c r="P241" s="325" t="s">
        <v>3653</v>
      </c>
      <c r="Q241" s="602">
        <v>0.012</v>
      </c>
      <c r="R241" s="609" t="s">
        <v>3751</v>
      </c>
      <c r="S241" s="603"/>
      <c r="T241" s="325"/>
      <c r="U241" s="325"/>
      <c r="V241" s="325"/>
      <c r="W241" s="325" t="s">
        <v>19</v>
      </c>
      <c r="X241" s="604"/>
      <c r="Y241" s="604"/>
      <c r="Z241" s="604"/>
      <c r="AA241" s="604"/>
      <c r="AB241" s="604"/>
      <c r="AC241" s="604"/>
      <c r="AD241" s="604"/>
      <c r="AE241" s="604"/>
      <c r="AF241" s="604"/>
      <c r="AG241" s="604"/>
      <c r="AH241" s="604"/>
      <c r="AI241" s="604"/>
      <c r="AJ241" s="604"/>
      <c r="AK241" s="604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5" t="s">
        <v>3636</v>
      </c>
      <c r="B242" s="188" t="s">
        <v>1191</v>
      </c>
      <c r="C242" s="605" t="s">
        <v>4373</v>
      </c>
      <c r="D242" s="654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7" t="s">
        <v>214</v>
      </c>
      <c r="K242" s="373"/>
      <c r="L242" s="655"/>
      <c r="M242" s="656"/>
      <c r="N242" s="600">
        <v>44950.0</v>
      </c>
      <c r="O242" s="325"/>
      <c r="P242" s="325" t="s">
        <v>3641</v>
      </c>
      <c r="Q242" s="602">
        <v>0.02</v>
      </c>
      <c r="R242" s="609"/>
      <c r="S242" s="603"/>
      <c r="T242" s="325"/>
      <c r="U242" s="325"/>
      <c r="V242" s="325"/>
      <c r="W242" s="325" t="s">
        <v>1192</v>
      </c>
      <c r="X242" s="604"/>
      <c r="Y242" s="604"/>
      <c r="Z242" s="604"/>
      <c r="AA242" s="604"/>
      <c r="AB242" s="604"/>
      <c r="AC242" s="604"/>
      <c r="AD242" s="604"/>
      <c r="AE242" s="604"/>
      <c r="AF242" s="604"/>
      <c r="AG242" s="604"/>
      <c r="AH242" s="604"/>
      <c r="AI242" s="604"/>
      <c r="AJ242" s="604"/>
      <c r="AK242" s="604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5" t="s">
        <v>3636</v>
      </c>
      <c r="B243" s="188" t="s">
        <v>2870</v>
      </c>
      <c r="C243" s="605" t="s">
        <v>2867</v>
      </c>
      <c r="D243" s="654">
        <v>4064668.0</v>
      </c>
      <c r="E243" s="373" t="s">
        <v>18</v>
      </c>
      <c r="F243" s="373" t="s">
        <v>29</v>
      </c>
      <c r="G243" s="373" t="s">
        <v>2414</v>
      </c>
      <c r="H243" s="373" t="str">
        <f>IFERROR(VLOOKUP(G243,'Cadastro de assessores'!A:B,2,FALSE),"Não Cadastrado")</f>
        <v>18836</v>
      </c>
      <c r="I243" s="373"/>
      <c r="J243" s="373" t="s">
        <v>214</v>
      </c>
      <c r="K243" s="373" t="s">
        <v>214</v>
      </c>
      <c r="L243" s="655" t="s">
        <v>3652</v>
      </c>
      <c r="M243" s="656">
        <v>44277.0</v>
      </c>
      <c r="N243" s="656">
        <v>44285.0</v>
      </c>
      <c r="O243" s="325"/>
      <c r="P243" s="325" t="s">
        <v>3645</v>
      </c>
      <c r="Q243" s="602">
        <v>0.015</v>
      </c>
      <c r="R243" s="609"/>
      <c r="S243" s="603"/>
      <c r="T243" s="325" t="str">
        <f>IF(BD243&lt;=0,"",IF(BD243&lt;=1000000,"Não Qualificado",IF(AND(BD243&gt;1000000,BD243&lt;=10000000),"Qualificado","Profissional")))</f>
        <v>Não Qualificado</v>
      </c>
      <c r="U243" s="325" t="s">
        <v>215</v>
      </c>
      <c r="V243" s="325" t="s">
        <v>2473</v>
      </c>
      <c r="W243" s="325" t="s">
        <v>780</v>
      </c>
      <c r="X243" s="604"/>
      <c r="Y243" s="604"/>
      <c r="Z243" s="604"/>
      <c r="AA243" s="604"/>
      <c r="AB243" s="604"/>
      <c r="AC243" s="604"/>
      <c r="AD243" s="604"/>
      <c r="AE243" s="604"/>
      <c r="AF243" s="604"/>
      <c r="AG243" s="604"/>
      <c r="AH243" s="604"/>
      <c r="AI243" s="604"/>
      <c r="AJ243" s="604"/>
      <c r="AK243" s="604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5" t="s">
        <v>3636</v>
      </c>
      <c r="B244" s="188" t="s">
        <v>4374</v>
      </c>
      <c r="C244" s="605" t="s">
        <v>4375</v>
      </c>
      <c r="D244" s="628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214</v>
      </c>
      <c r="K244" s="325"/>
      <c r="L244" s="325"/>
      <c r="M244" s="601"/>
      <c r="N244" s="601">
        <v>44916.0</v>
      </c>
      <c r="O244" s="325"/>
      <c r="P244" s="325" t="s">
        <v>3645</v>
      </c>
      <c r="Q244" s="602">
        <v>0.015</v>
      </c>
      <c r="R244" s="632"/>
      <c r="S244" s="603"/>
      <c r="T244" s="325"/>
      <c r="U244" s="325"/>
      <c r="V244" s="325"/>
      <c r="W244" s="325" t="s">
        <v>709</v>
      </c>
      <c r="X244" s="604"/>
      <c r="Y244" s="604"/>
      <c r="Z244" s="604"/>
      <c r="AA244" s="604"/>
      <c r="AB244" s="604"/>
      <c r="AC244" s="604"/>
      <c r="AD244" s="604"/>
      <c r="AE244" s="604"/>
      <c r="AF244" s="604"/>
      <c r="AG244" s="604"/>
      <c r="AH244" s="604"/>
      <c r="AI244" s="604"/>
      <c r="AJ244" s="604"/>
      <c r="AK244" s="604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5" t="s">
        <v>3636</v>
      </c>
      <c r="B245" s="188" t="s">
        <v>4376</v>
      </c>
      <c r="C245" s="605" t="s">
        <v>4377</v>
      </c>
      <c r="D245" s="325">
        <v>4416789.0</v>
      </c>
      <c r="E245" s="373" t="s">
        <v>67</v>
      </c>
      <c r="F245" s="373" t="s">
        <v>29</v>
      </c>
      <c r="G245" s="373" t="s">
        <v>3907</v>
      </c>
      <c r="H245" s="373" t="str">
        <f>IFERROR(VLOOKUP(G245,'Cadastro de assessores'!A:B,2,FALSE),"Não Cadastrado")</f>
        <v>17243</v>
      </c>
      <c r="I245" s="373"/>
      <c r="J245" s="373" t="s">
        <v>3639</v>
      </c>
      <c r="K245" s="325" t="s">
        <v>239</v>
      </c>
      <c r="L245" s="325" t="s">
        <v>3640</v>
      </c>
      <c r="M245" s="601">
        <v>44127.0</v>
      </c>
      <c r="N245" s="601">
        <v>44130.0</v>
      </c>
      <c r="O245" s="325"/>
      <c r="P245" s="325" t="s">
        <v>3645</v>
      </c>
      <c r="Q245" s="602">
        <v>0.015</v>
      </c>
      <c r="R245" s="632"/>
      <c r="S245" s="603"/>
      <c r="T245" s="325" t="str">
        <f>IF(BD245&lt;=0,"",IF(BD245&lt;=1000000,"Não Qualificado",IF(AND(BD245&gt;1000000,BD245&lt;=10000000),"Qualificado","Profissional")))</f>
        <v/>
      </c>
      <c r="U245" s="325" t="s">
        <v>215</v>
      </c>
      <c r="V245" s="325" t="s">
        <v>2400</v>
      </c>
      <c r="W245" s="325" t="s">
        <v>29</v>
      </c>
      <c r="X245" s="604" t="s">
        <v>3647</v>
      </c>
      <c r="Y245" s="604" t="s">
        <v>3647</v>
      </c>
      <c r="Z245" s="604" t="s">
        <v>3647</v>
      </c>
      <c r="AA245" s="604" t="s">
        <v>3647</v>
      </c>
      <c r="AB245" s="604" t="s">
        <v>3647</v>
      </c>
      <c r="AC245" s="604" t="s">
        <v>3647</v>
      </c>
      <c r="AD245" s="604" t="s">
        <v>3647</v>
      </c>
      <c r="AE245" s="604" t="s">
        <v>3647</v>
      </c>
      <c r="AF245" s="604" t="s">
        <v>3647</v>
      </c>
      <c r="AG245" s="604" t="s">
        <v>3647</v>
      </c>
      <c r="AH245" s="604" t="s">
        <v>3647</v>
      </c>
      <c r="AI245" s="604" t="s">
        <v>3647</v>
      </c>
      <c r="AJ245" s="604" t="s">
        <v>4378</v>
      </c>
      <c r="AK245" s="604" t="s">
        <v>4379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5" t="s">
        <v>3636</v>
      </c>
      <c r="B246" s="188" t="s">
        <v>4380</v>
      </c>
      <c r="C246" s="633" t="s">
        <v>4381</v>
      </c>
      <c r="D246" s="599">
        <v>522223.0</v>
      </c>
      <c r="E246" s="373" t="s">
        <v>18</v>
      </c>
      <c r="F246" s="599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214</v>
      </c>
      <c r="K246" s="325" t="s">
        <v>239</v>
      </c>
      <c r="L246" s="325" t="s">
        <v>3652</v>
      </c>
      <c r="M246" s="413" t="s">
        <v>2409</v>
      </c>
      <c r="N246" s="613">
        <v>44816.0</v>
      </c>
      <c r="O246" s="340"/>
      <c r="P246" s="340" t="s">
        <v>3653</v>
      </c>
      <c r="Q246" s="602">
        <v>0.012</v>
      </c>
      <c r="R246" s="496" t="s">
        <v>4382</v>
      </c>
      <c r="S246" s="603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4"/>
      <c r="AI246" s="604"/>
      <c r="AJ246" s="604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5" t="s">
        <v>3636</v>
      </c>
      <c r="B247" s="188" t="s">
        <v>1199</v>
      </c>
      <c r="C247" s="633" t="s">
        <v>4383</v>
      </c>
      <c r="D247" s="599">
        <v>6852608.0</v>
      </c>
      <c r="E247" s="373" t="s">
        <v>18</v>
      </c>
      <c r="F247" s="599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214</v>
      </c>
      <c r="K247" s="373" t="s">
        <v>214</v>
      </c>
      <c r="L247" s="325" t="s">
        <v>3652</v>
      </c>
      <c r="M247" s="613">
        <v>44736.0</v>
      </c>
      <c r="N247" s="613">
        <v>44739.0</v>
      </c>
      <c r="O247" s="340"/>
      <c r="P247" s="340" t="s">
        <v>38</v>
      </c>
      <c r="Q247" s="602">
        <v>0.007</v>
      </c>
      <c r="R247" s="213" t="s">
        <v>4384</v>
      </c>
      <c r="S247" s="603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215</v>
      </c>
      <c r="V247" s="325" t="s">
        <v>2649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4"/>
      <c r="AI247" s="604"/>
      <c r="AJ247" s="604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2375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5" t="s">
        <v>3636</v>
      </c>
      <c r="B248" s="188" t="s">
        <v>2897</v>
      </c>
      <c r="C248" s="605" t="s">
        <v>2895</v>
      </c>
      <c r="D248" s="373">
        <v>4898136.0</v>
      </c>
      <c r="E248" s="373" t="s">
        <v>2358</v>
      </c>
      <c r="F248" s="373" t="s">
        <v>29</v>
      </c>
      <c r="G248" s="373" t="s">
        <v>2358</v>
      </c>
      <c r="H248" s="373" t="str">
        <f>IFERROR(VLOOKUP(G248,'Cadastro de assessores'!A:B,2,FALSE),"Não Cadastrado")</f>
        <v>18986</v>
      </c>
      <c r="I248" s="373"/>
      <c r="J248" s="373" t="s">
        <v>214</v>
      </c>
      <c r="K248" s="373" t="s">
        <v>214</v>
      </c>
      <c r="L248" s="325" t="s">
        <v>3652</v>
      </c>
      <c r="M248" s="600">
        <v>44257.0</v>
      </c>
      <c r="N248" s="600">
        <v>44263.0</v>
      </c>
      <c r="O248" s="325"/>
      <c r="P248" s="325" t="s">
        <v>3653</v>
      </c>
      <c r="Q248" s="602">
        <v>0.012</v>
      </c>
      <c r="R248" s="609"/>
      <c r="S248" s="603"/>
      <c r="T248" s="325" t="str">
        <f t="shared" si="25"/>
        <v>Não Qualificado</v>
      </c>
      <c r="U248" s="325" t="s">
        <v>215</v>
      </c>
      <c r="V248" s="325" t="s">
        <v>2432</v>
      </c>
      <c r="W248" s="325" t="s">
        <v>29</v>
      </c>
      <c r="X248" s="604"/>
      <c r="Y248" s="604"/>
      <c r="Z248" s="604"/>
      <c r="AA248" s="604"/>
      <c r="AB248" s="604"/>
      <c r="AC248" s="604"/>
      <c r="AD248" s="604"/>
      <c r="AE248" s="604"/>
      <c r="AF248" s="604"/>
      <c r="AG248" s="604"/>
      <c r="AH248" s="604"/>
      <c r="AI248" s="604"/>
      <c r="AJ248" s="604"/>
      <c r="AK248" s="604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5" t="s">
        <v>3636</v>
      </c>
      <c r="B249" s="188" t="s">
        <v>1213</v>
      </c>
      <c r="C249" s="633" t="s">
        <v>4385</v>
      </c>
      <c r="D249" s="612">
        <v>447631.0</v>
      </c>
      <c r="E249" s="373" t="s">
        <v>18</v>
      </c>
      <c r="F249" s="599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214</v>
      </c>
      <c r="K249" s="373" t="s">
        <v>214</v>
      </c>
      <c r="L249" s="325" t="s">
        <v>3652</v>
      </c>
      <c r="M249" s="569">
        <v>44476.0</v>
      </c>
      <c r="N249" s="569">
        <v>44473.0</v>
      </c>
      <c r="O249" s="340"/>
      <c r="P249" s="340" t="s">
        <v>3645</v>
      </c>
      <c r="Q249" s="602">
        <v>0.015</v>
      </c>
      <c r="R249" s="213" t="s">
        <v>3751</v>
      </c>
      <c r="S249" s="603"/>
      <c r="T249" s="325" t="str">
        <f t="shared" si="25"/>
        <v/>
      </c>
      <c r="U249" s="325" t="s">
        <v>215</v>
      </c>
      <c r="V249" s="325" t="s">
        <v>2649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4"/>
      <c r="AI249" s="604"/>
      <c r="AJ249" s="604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5" t="s">
        <v>3636</v>
      </c>
      <c r="B250" s="188" t="s">
        <v>4386</v>
      </c>
      <c r="C250" s="605" t="s">
        <v>4387</v>
      </c>
      <c r="D250" s="325">
        <v>4396977.0</v>
      </c>
      <c r="E250" s="373" t="s">
        <v>18</v>
      </c>
      <c r="F250" s="373" t="s">
        <v>29</v>
      </c>
      <c r="G250" s="373" t="s">
        <v>2414</v>
      </c>
      <c r="H250" s="373" t="str">
        <f>IFERROR(VLOOKUP(G250,'Cadastro de assessores'!A:B,2,FALSE),"Não Cadastrado")</f>
        <v>18836</v>
      </c>
      <c r="I250" s="373"/>
      <c r="J250" s="373" t="s">
        <v>3639</v>
      </c>
      <c r="K250" s="325" t="s">
        <v>239</v>
      </c>
      <c r="L250" s="325" t="s">
        <v>3640</v>
      </c>
      <c r="M250" s="600">
        <v>44078.0</v>
      </c>
      <c r="N250" s="600">
        <v>44085.0</v>
      </c>
      <c r="O250" s="325"/>
      <c r="P250" s="325" t="s">
        <v>3641</v>
      </c>
      <c r="Q250" s="602">
        <v>0.02</v>
      </c>
      <c r="R250" s="609"/>
      <c r="S250" s="603"/>
      <c r="T250" s="325" t="str">
        <f t="shared" si="25"/>
        <v>Não Qualificado</v>
      </c>
      <c r="U250" s="325" t="s">
        <v>215</v>
      </c>
      <c r="V250" s="325" t="s">
        <v>2725</v>
      </c>
      <c r="W250" s="325" t="s">
        <v>298</v>
      </c>
      <c r="X250" s="604" t="s">
        <v>3647</v>
      </c>
      <c r="Y250" s="604" t="s">
        <v>3647</v>
      </c>
      <c r="Z250" s="604" t="s">
        <v>3647</v>
      </c>
      <c r="AA250" s="604" t="s">
        <v>3647</v>
      </c>
      <c r="AB250" s="604" t="s">
        <v>3647</v>
      </c>
      <c r="AC250" s="604" t="s">
        <v>3647</v>
      </c>
      <c r="AD250" s="604" t="s">
        <v>3647</v>
      </c>
      <c r="AE250" s="604" t="s">
        <v>3647</v>
      </c>
      <c r="AF250" s="604" t="s">
        <v>3647</v>
      </c>
      <c r="AG250" s="604" t="s">
        <v>3647</v>
      </c>
      <c r="AH250" s="604" t="s">
        <v>3647</v>
      </c>
      <c r="AI250" s="604" t="s">
        <v>4388</v>
      </c>
      <c r="AJ250" s="604" t="s">
        <v>4389</v>
      </c>
      <c r="AK250" s="604" t="s">
        <v>4390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5" t="s">
        <v>3636</v>
      </c>
      <c r="B251" s="188" t="s">
        <v>1217</v>
      </c>
      <c r="C251" s="605" t="s">
        <v>1214</v>
      </c>
      <c r="D251" s="325">
        <v>4551730.0</v>
      </c>
      <c r="E251" s="373" t="s">
        <v>18</v>
      </c>
      <c r="F251" s="373" t="s">
        <v>29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214</v>
      </c>
      <c r="K251" s="373" t="s">
        <v>214</v>
      </c>
      <c r="L251" s="325" t="s">
        <v>3652</v>
      </c>
      <c r="M251" s="600">
        <v>44138.0</v>
      </c>
      <c r="N251" s="600">
        <v>44138.0</v>
      </c>
      <c r="O251" s="325"/>
      <c r="P251" s="325" t="s">
        <v>3653</v>
      </c>
      <c r="Q251" s="602">
        <v>0.012</v>
      </c>
      <c r="R251" s="609" t="s">
        <v>3743</v>
      </c>
      <c r="S251" s="603"/>
      <c r="T251" s="325" t="str">
        <f t="shared" si="25"/>
        <v>Não Qualificado</v>
      </c>
      <c r="U251" s="325" t="s">
        <v>215</v>
      </c>
      <c r="V251" s="325" t="s">
        <v>3307</v>
      </c>
      <c r="W251" s="325" t="s">
        <v>29</v>
      </c>
      <c r="X251" s="604" t="s">
        <v>3647</v>
      </c>
      <c r="Y251" s="604" t="s">
        <v>3647</v>
      </c>
      <c r="Z251" s="604" t="s">
        <v>3647</v>
      </c>
      <c r="AA251" s="604" t="s">
        <v>3647</v>
      </c>
      <c r="AB251" s="604" t="s">
        <v>3647</v>
      </c>
      <c r="AC251" s="604" t="s">
        <v>3647</v>
      </c>
      <c r="AD251" s="604" t="s">
        <v>3647</v>
      </c>
      <c r="AE251" s="604" t="s">
        <v>3647</v>
      </c>
      <c r="AF251" s="604" t="s">
        <v>3647</v>
      </c>
      <c r="AG251" s="604" t="s">
        <v>3647</v>
      </c>
      <c r="AH251" s="604" t="s">
        <v>3647</v>
      </c>
      <c r="AI251" s="604" t="s">
        <v>3647</v>
      </c>
      <c r="AJ251" s="604" t="s">
        <v>4391</v>
      </c>
      <c r="AK251" s="604" t="s">
        <v>4392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5" t="s">
        <v>3636</v>
      </c>
      <c r="B252" s="188" t="s">
        <v>4393</v>
      </c>
      <c r="C252" s="605" t="s">
        <v>4394</v>
      </c>
      <c r="D252" s="325">
        <v>4416642.0</v>
      </c>
      <c r="E252" s="373" t="s">
        <v>67</v>
      </c>
      <c r="F252" s="373" t="s">
        <v>29</v>
      </c>
      <c r="G252" s="373" t="s">
        <v>3907</v>
      </c>
      <c r="H252" s="373" t="str">
        <f>IFERROR(VLOOKUP(G252,'Cadastro de assessores'!A:B,2,FALSE),"Não Cadastrado")</f>
        <v>17243</v>
      </c>
      <c r="I252" s="373"/>
      <c r="J252" s="373" t="s">
        <v>3639</v>
      </c>
      <c r="K252" s="325" t="s">
        <v>214</v>
      </c>
      <c r="L252" s="325" t="s">
        <v>3640</v>
      </c>
      <c r="M252" s="600">
        <v>44069.0</v>
      </c>
      <c r="N252" s="600">
        <v>44074.0</v>
      </c>
      <c r="O252" s="325"/>
      <c r="P252" s="325" t="s">
        <v>3641</v>
      </c>
      <c r="Q252" s="602">
        <v>0.02</v>
      </c>
      <c r="R252" s="609"/>
      <c r="S252" s="603"/>
      <c r="T252" s="325" t="str">
        <f t="shared" si="25"/>
        <v>Não Qualificado</v>
      </c>
      <c r="U252" s="325" t="s">
        <v>215</v>
      </c>
      <c r="V252" s="325" t="s">
        <v>2400</v>
      </c>
      <c r="W252" s="325" t="s">
        <v>29</v>
      </c>
      <c r="X252" s="604" t="s">
        <v>3647</v>
      </c>
      <c r="Y252" s="604" t="s">
        <v>3647</v>
      </c>
      <c r="Z252" s="604" t="s">
        <v>3647</v>
      </c>
      <c r="AA252" s="604" t="s">
        <v>3647</v>
      </c>
      <c r="AB252" s="604" t="s">
        <v>3647</v>
      </c>
      <c r="AC252" s="604" t="s">
        <v>3647</v>
      </c>
      <c r="AD252" s="604" t="s">
        <v>3647</v>
      </c>
      <c r="AE252" s="604" t="s">
        <v>3647</v>
      </c>
      <c r="AF252" s="604" t="s">
        <v>3647</v>
      </c>
      <c r="AG252" s="604" t="s">
        <v>3647</v>
      </c>
      <c r="AH252" s="604" t="s">
        <v>4395</v>
      </c>
      <c r="AI252" s="604" t="s">
        <v>4396</v>
      </c>
      <c r="AJ252" s="604" t="s">
        <v>4397</v>
      </c>
      <c r="AK252" s="604" t="s">
        <v>4398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5" t="s">
        <v>3636</v>
      </c>
      <c r="B253" s="188" t="s">
        <v>1220</v>
      </c>
      <c r="C253" s="605" t="s">
        <v>4399</v>
      </c>
      <c r="D253" s="325">
        <v>4307232.0</v>
      </c>
      <c r="E253" s="373" t="s">
        <v>67</v>
      </c>
      <c r="F253" s="373" t="s">
        <v>29</v>
      </c>
      <c r="G253" s="373" t="s">
        <v>3812</v>
      </c>
      <c r="H253" s="373" t="str">
        <f>IFERROR(VLOOKUP(G253,'Cadastro de assessores'!A:B,2,FALSE),"Não Cadastrado")</f>
        <v>16459</v>
      </c>
      <c r="I253" s="373"/>
      <c r="J253" s="373" t="s">
        <v>214</v>
      </c>
      <c r="K253" s="373" t="s">
        <v>214</v>
      </c>
      <c r="L253" s="325" t="s">
        <v>3652</v>
      </c>
      <c r="M253" s="600">
        <v>44050.0</v>
      </c>
      <c r="N253" s="600">
        <v>44054.0</v>
      </c>
      <c r="O253" s="325"/>
      <c r="P253" s="325" t="s">
        <v>3657</v>
      </c>
      <c r="Q253" s="602">
        <v>0.025</v>
      </c>
      <c r="R253" s="609"/>
      <c r="S253" s="603"/>
      <c r="T253" s="325" t="str">
        <f t="shared" si="25"/>
        <v>Não Qualificado</v>
      </c>
      <c r="U253" s="325" t="s">
        <v>215</v>
      </c>
      <c r="V253" s="325" t="s">
        <v>2432</v>
      </c>
      <c r="W253" s="325" t="s">
        <v>29</v>
      </c>
      <c r="X253" s="604" t="s">
        <v>3647</v>
      </c>
      <c r="Y253" s="604" t="s">
        <v>3647</v>
      </c>
      <c r="Z253" s="604" t="s">
        <v>3647</v>
      </c>
      <c r="AA253" s="604" t="s">
        <v>3647</v>
      </c>
      <c r="AB253" s="604" t="s">
        <v>3647</v>
      </c>
      <c r="AC253" s="604" t="s">
        <v>3647</v>
      </c>
      <c r="AD253" s="604" t="s">
        <v>3647</v>
      </c>
      <c r="AE253" s="604" t="s">
        <v>3647</v>
      </c>
      <c r="AF253" s="604" t="s">
        <v>3647</v>
      </c>
      <c r="AG253" s="604" t="s">
        <v>3647</v>
      </c>
      <c r="AH253" s="604" t="s">
        <v>4400</v>
      </c>
      <c r="AI253" s="604" t="s">
        <v>4401</v>
      </c>
      <c r="AJ253" s="604" t="s">
        <v>4402</v>
      </c>
      <c r="AK253" s="604" t="s">
        <v>4403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5" t="s">
        <v>3636</v>
      </c>
      <c r="B254" s="188" t="s">
        <v>1220</v>
      </c>
      <c r="C254" s="605" t="s">
        <v>4399</v>
      </c>
      <c r="D254" s="325">
        <v>4413569.0</v>
      </c>
      <c r="E254" s="373" t="s">
        <v>67</v>
      </c>
      <c r="F254" s="373" t="s">
        <v>29</v>
      </c>
      <c r="G254" s="373" t="s">
        <v>3812</v>
      </c>
      <c r="H254" s="373" t="str">
        <f>IFERROR(VLOOKUP(G254,'Cadastro de assessores'!A:B,2,FALSE),"Não Cadastrado")</f>
        <v>16459</v>
      </c>
      <c r="I254" s="373"/>
      <c r="J254" s="373" t="s">
        <v>214</v>
      </c>
      <c r="K254" s="373" t="s">
        <v>214</v>
      </c>
      <c r="L254" s="325" t="s">
        <v>3652</v>
      </c>
      <c r="M254" s="600">
        <v>44070.0</v>
      </c>
      <c r="N254" s="600">
        <v>44075.0</v>
      </c>
      <c r="O254" s="340"/>
      <c r="P254" s="340" t="s">
        <v>3687</v>
      </c>
      <c r="Q254" s="602">
        <v>0.015</v>
      </c>
      <c r="R254" s="609" t="s">
        <v>4404</v>
      </c>
      <c r="S254" s="603"/>
      <c r="T254" s="325" t="str">
        <f t="shared" si="25"/>
        <v/>
      </c>
      <c r="U254" s="325" t="s">
        <v>215</v>
      </c>
      <c r="V254" s="325" t="s">
        <v>2432</v>
      </c>
      <c r="W254" s="325" t="s">
        <v>29</v>
      </c>
      <c r="X254" s="604" t="s">
        <v>3647</v>
      </c>
      <c r="Y254" s="604" t="s">
        <v>3647</v>
      </c>
      <c r="Z254" s="604" t="s">
        <v>3647</v>
      </c>
      <c r="AA254" s="604" t="s">
        <v>3647</v>
      </c>
      <c r="AB254" s="604" t="s">
        <v>3647</v>
      </c>
      <c r="AC254" s="604" t="s">
        <v>3647</v>
      </c>
      <c r="AD254" s="604" t="s">
        <v>3647</v>
      </c>
      <c r="AE254" s="604" t="s">
        <v>3647</v>
      </c>
      <c r="AF254" s="604" t="s">
        <v>3647</v>
      </c>
      <c r="AG254" s="604" t="s">
        <v>3647</v>
      </c>
      <c r="AH254" s="604" t="s">
        <v>4405</v>
      </c>
      <c r="AI254" s="604" t="s">
        <v>4406</v>
      </c>
      <c r="AJ254" s="604" t="s">
        <v>4407</v>
      </c>
      <c r="AK254" s="604" t="s">
        <v>4408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5" t="s">
        <v>3636</v>
      </c>
      <c r="B255" s="188" t="s">
        <v>4409</v>
      </c>
      <c r="C255" s="605" t="s">
        <v>4410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6" t="s">
        <v>2372</v>
      </c>
      <c r="K255" s="325" t="s">
        <v>2372</v>
      </c>
      <c r="L255" s="658" t="s">
        <v>3640</v>
      </c>
      <c r="M255" s="658" t="s">
        <v>2409</v>
      </c>
      <c r="N255" s="608">
        <v>44252.0</v>
      </c>
      <c r="O255" s="607">
        <v>44524.0</v>
      </c>
      <c r="P255" s="325" t="s">
        <v>3657</v>
      </c>
      <c r="Q255" s="602">
        <v>0.025</v>
      </c>
      <c r="R255" s="609" t="s">
        <v>3844</v>
      </c>
      <c r="S255" s="603"/>
      <c r="T255" s="325" t="str">
        <f t="shared" si="25"/>
        <v>Não Qualificado</v>
      </c>
      <c r="U255" s="325" t="s">
        <v>215</v>
      </c>
      <c r="V255" s="325" t="s">
        <v>2487</v>
      </c>
      <c r="W255" s="325" t="s">
        <v>269</v>
      </c>
      <c r="X255" s="604"/>
      <c r="Y255" s="604"/>
      <c r="Z255" s="604"/>
      <c r="AA255" s="604"/>
      <c r="AB255" s="604"/>
      <c r="AC255" s="604"/>
      <c r="AD255" s="604"/>
      <c r="AE255" s="604"/>
      <c r="AF255" s="604"/>
      <c r="AG255" s="604"/>
      <c r="AH255" s="604"/>
      <c r="AI255" s="604"/>
      <c r="AJ255" s="604"/>
      <c r="AK255" s="604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2375</v>
      </c>
      <c r="BF255" s="326" t="s">
        <v>2375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5" t="s">
        <v>3636</v>
      </c>
      <c r="B256" s="188" t="s">
        <v>1233</v>
      </c>
      <c r="C256" s="605" t="s">
        <v>4411</v>
      </c>
      <c r="D256" s="325">
        <v>4461684.0</v>
      </c>
      <c r="E256" s="373" t="s">
        <v>2358</v>
      </c>
      <c r="F256" s="373" t="s">
        <v>29</v>
      </c>
      <c r="G256" s="373" t="s">
        <v>2358</v>
      </c>
      <c r="H256" s="373" t="str">
        <f>IFERROR(VLOOKUP(G256,'Cadastro de assessores'!A:B,2,FALSE),"Não Cadastrado")</f>
        <v>18986</v>
      </c>
      <c r="I256" s="373"/>
      <c r="J256" s="373" t="s">
        <v>214</v>
      </c>
      <c r="K256" s="373" t="s">
        <v>214</v>
      </c>
      <c r="L256" s="325" t="s">
        <v>3652</v>
      </c>
      <c r="M256" s="601">
        <v>44117.0</v>
      </c>
      <c r="N256" s="601">
        <v>44118.0</v>
      </c>
      <c r="O256" s="325"/>
      <c r="P256" s="325" t="s">
        <v>3653</v>
      </c>
      <c r="Q256" s="602">
        <v>0.012</v>
      </c>
      <c r="R256" s="609"/>
      <c r="S256" s="603"/>
      <c r="T256" s="325" t="str">
        <f t="shared" si="25"/>
        <v>Não Qualificado</v>
      </c>
      <c r="U256" s="325" t="s">
        <v>215</v>
      </c>
      <c r="V256" s="325" t="s">
        <v>2400</v>
      </c>
      <c r="W256" s="325" t="s">
        <v>29</v>
      </c>
      <c r="X256" s="604" t="s">
        <v>3647</v>
      </c>
      <c r="Y256" s="604" t="s">
        <v>3647</v>
      </c>
      <c r="Z256" s="604" t="s">
        <v>3647</v>
      </c>
      <c r="AA256" s="604" t="s">
        <v>3647</v>
      </c>
      <c r="AB256" s="604" t="s">
        <v>3647</v>
      </c>
      <c r="AC256" s="604" t="s">
        <v>3647</v>
      </c>
      <c r="AD256" s="604" t="s">
        <v>3647</v>
      </c>
      <c r="AE256" s="604" t="s">
        <v>3647</v>
      </c>
      <c r="AF256" s="604" t="s">
        <v>3647</v>
      </c>
      <c r="AG256" s="604" t="s">
        <v>3647</v>
      </c>
      <c r="AH256" s="604" t="s">
        <v>3647</v>
      </c>
      <c r="AI256" s="604" t="s">
        <v>3647</v>
      </c>
      <c r="AJ256" s="604" t="s">
        <v>4412</v>
      </c>
      <c r="AK256" s="604" t="s">
        <v>4413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5" t="s">
        <v>3636</v>
      </c>
      <c r="B257" s="188" t="s">
        <v>4414</v>
      </c>
      <c r="C257" s="578" t="s">
        <v>4415</v>
      </c>
      <c r="D257" s="659">
        <v>58954.0</v>
      </c>
      <c r="E257" s="373" t="s">
        <v>18</v>
      </c>
      <c r="F257" s="373" t="s">
        <v>19</v>
      </c>
      <c r="G257" s="599" t="s">
        <v>40</v>
      </c>
      <c r="H257" s="373">
        <f>IFERROR(VLOOKUP(G257,'Cadastro de assessores'!A:B,2,FALSE),"Não Cadastrado")</f>
        <v>12350</v>
      </c>
      <c r="I257" s="373"/>
      <c r="J257" s="373" t="s">
        <v>214</v>
      </c>
      <c r="K257" s="325" t="s">
        <v>239</v>
      </c>
      <c r="L257" s="325"/>
      <c r="M257" s="373" t="s">
        <v>2409</v>
      </c>
      <c r="N257" s="660">
        <v>44866.0</v>
      </c>
      <c r="O257" s="340"/>
      <c r="P257" s="340" t="s">
        <v>38</v>
      </c>
      <c r="Q257" s="602">
        <v>0.005</v>
      </c>
      <c r="R257" s="213" t="s">
        <v>4416</v>
      </c>
      <c r="S257" s="603"/>
      <c r="T257" s="325"/>
      <c r="U257" s="325" t="s">
        <v>215</v>
      </c>
      <c r="V257" s="325" t="s">
        <v>2461</v>
      </c>
      <c r="W257" s="325" t="s">
        <v>19</v>
      </c>
      <c r="X257" s="604"/>
      <c r="Y257" s="604"/>
      <c r="Z257" s="604"/>
      <c r="AA257" s="604"/>
      <c r="AB257" s="604"/>
      <c r="AC257" s="604"/>
      <c r="AD257" s="604"/>
      <c r="AE257" s="604"/>
      <c r="AF257" s="604"/>
      <c r="AG257" s="604"/>
      <c r="AH257" s="604"/>
      <c r="AI257" s="604"/>
      <c r="AJ257" s="604"/>
      <c r="AK257" s="604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5" t="s">
        <v>3636</v>
      </c>
      <c r="B258" s="188" t="s">
        <v>4417</v>
      </c>
      <c r="C258" s="578" t="s">
        <v>4418</v>
      </c>
      <c r="D258" s="340">
        <v>8685427.0</v>
      </c>
      <c r="E258" s="373" t="s">
        <v>18</v>
      </c>
      <c r="F258" s="373" t="s">
        <v>29</v>
      </c>
      <c r="G258" s="599" t="s">
        <v>79</v>
      </c>
      <c r="H258" s="373">
        <f>IFERROR(VLOOKUP(G258,'Cadastro de assessores'!A:B,2,FALSE),"Não Cadastrado")</f>
        <v>12344</v>
      </c>
      <c r="I258" s="373"/>
      <c r="J258" s="373" t="s">
        <v>214</v>
      </c>
      <c r="K258" s="373" t="s">
        <v>214</v>
      </c>
      <c r="L258" s="325" t="s">
        <v>3652</v>
      </c>
      <c r="M258" s="660">
        <v>44742.0</v>
      </c>
      <c r="N258" s="660">
        <v>44743.0</v>
      </c>
      <c r="O258" s="340"/>
      <c r="P258" s="340" t="s">
        <v>38</v>
      </c>
      <c r="Q258" s="602">
        <v>0.007</v>
      </c>
      <c r="R258" s="213" t="s">
        <v>4419</v>
      </c>
      <c r="S258" s="603"/>
      <c r="T258" s="325"/>
      <c r="U258" s="325" t="s">
        <v>215</v>
      </c>
      <c r="V258" s="325" t="s">
        <v>4420</v>
      </c>
      <c r="W258" s="325" t="s">
        <v>306</v>
      </c>
      <c r="X258" s="604"/>
      <c r="Y258" s="604"/>
      <c r="Z258" s="604"/>
      <c r="AA258" s="604"/>
      <c r="AB258" s="604"/>
      <c r="AC258" s="604"/>
      <c r="AD258" s="604"/>
      <c r="AE258" s="604"/>
      <c r="AF258" s="604"/>
      <c r="AG258" s="604"/>
      <c r="AH258" s="604"/>
      <c r="AI258" s="604"/>
      <c r="AJ258" s="604"/>
      <c r="AK258" s="604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5" t="s">
        <v>3636</v>
      </c>
      <c r="B259" s="188" t="s">
        <v>4421</v>
      </c>
      <c r="C259" s="578" t="s">
        <v>4422</v>
      </c>
      <c r="D259" s="340">
        <v>5660556.0</v>
      </c>
      <c r="E259" s="373" t="s">
        <v>18</v>
      </c>
      <c r="F259" s="373" t="s">
        <v>29</v>
      </c>
      <c r="G259" s="599" t="s">
        <v>234</v>
      </c>
      <c r="H259" s="599">
        <f>IFERROR(VLOOKUP(G259,'Cadastro de assessores'!A:B,2,FALSE),"Não Cadastrado")</f>
        <v>12332</v>
      </c>
      <c r="I259" s="599"/>
      <c r="J259" s="373" t="s">
        <v>214</v>
      </c>
      <c r="K259" s="373" t="s">
        <v>214</v>
      </c>
      <c r="L259" s="325" t="s">
        <v>3652</v>
      </c>
      <c r="M259" s="660">
        <v>44357.0</v>
      </c>
      <c r="N259" s="660">
        <v>44361.0</v>
      </c>
      <c r="O259" s="340"/>
      <c r="P259" s="340" t="s">
        <v>38</v>
      </c>
      <c r="Q259" s="602">
        <v>0.007</v>
      </c>
      <c r="R259" s="641" t="s">
        <v>4423</v>
      </c>
      <c r="S259" s="603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215</v>
      </c>
      <c r="V259" s="325" t="s">
        <v>2400</v>
      </c>
      <c r="W259" s="325" t="s">
        <v>29</v>
      </c>
      <c r="X259" s="604"/>
      <c r="Y259" s="604"/>
      <c r="Z259" s="604"/>
      <c r="AA259" s="604"/>
      <c r="AB259" s="604"/>
      <c r="AC259" s="604"/>
      <c r="AD259" s="604"/>
      <c r="AE259" s="604"/>
      <c r="AF259" s="604"/>
      <c r="AG259" s="604"/>
      <c r="AH259" s="604"/>
      <c r="AI259" s="604"/>
      <c r="AJ259" s="604"/>
      <c r="AK259" s="604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5" t="s">
        <v>3636</v>
      </c>
      <c r="B260" s="188" t="s">
        <v>1242</v>
      </c>
      <c r="C260" s="578" t="s">
        <v>1239</v>
      </c>
      <c r="D260" s="340">
        <v>8479778.0</v>
      </c>
      <c r="E260" s="373" t="s">
        <v>67</v>
      </c>
      <c r="F260" s="373" t="s">
        <v>29</v>
      </c>
      <c r="G260" s="340" t="s">
        <v>4424</v>
      </c>
      <c r="H260" s="373">
        <f>IFERROR(VLOOKUP(G260,'Cadastro de assessores'!A:B,2,FALSE),"Não Cadastrado")</f>
        <v>12357</v>
      </c>
      <c r="I260" s="373"/>
      <c r="J260" s="606" t="s">
        <v>2372</v>
      </c>
      <c r="K260" s="373" t="s">
        <v>214</v>
      </c>
      <c r="L260" s="325" t="s">
        <v>3652</v>
      </c>
      <c r="M260" s="601">
        <v>44684.0</v>
      </c>
      <c r="N260" s="601">
        <v>44683.0</v>
      </c>
      <c r="O260" s="569">
        <v>44936.0</v>
      </c>
      <c r="P260" s="340" t="s">
        <v>3653</v>
      </c>
      <c r="Q260" s="602">
        <v>0.012</v>
      </c>
      <c r="R260" s="609" t="s">
        <v>4425</v>
      </c>
      <c r="S260" s="603"/>
      <c r="T260" s="325" t="str">
        <f t="shared" si="26"/>
        <v/>
      </c>
      <c r="U260" s="325" t="s">
        <v>215</v>
      </c>
      <c r="V260" s="325" t="s">
        <v>2400</v>
      </c>
      <c r="W260" s="325" t="s">
        <v>29</v>
      </c>
      <c r="X260" s="604"/>
      <c r="Y260" s="604"/>
      <c r="Z260" s="604"/>
      <c r="AA260" s="604"/>
      <c r="AB260" s="604"/>
      <c r="AC260" s="604"/>
      <c r="AD260" s="604"/>
      <c r="AE260" s="604"/>
      <c r="AF260" s="604"/>
      <c r="AG260" s="604"/>
      <c r="AH260" s="604"/>
      <c r="AI260" s="604"/>
      <c r="AJ260" s="604"/>
      <c r="AK260" s="604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5" t="s">
        <v>3636</v>
      </c>
      <c r="B261" s="188" t="s">
        <v>1245</v>
      </c>
      <c r="C261" s="578" t="s">
        <v>1243</v>
      </c>
      <c r="D261" s="612">
        <v>8155858.0</v>
      </c>
      <c r="E261" s="599" t="s">
        <v>18</v>
      </c>
      <c r="F261" s="599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1" t="s">
        <v>214</v>
      </c>
      <c r="K261" s="661" t="s">
        <v>214</v>
      </c>
      <c r="L261" s="418" t="s">
        <v>3652</v>
      </c>
      <c r="M261" s="613">
        <v>44683.0</v>
      </c>
      <c r="N261" s="613">
        <v>44644.0</v>
      </c>
      <c r="O261" s="325"/>
      <c r="P261" s="325" t="s">
        <v>38</v>
      </c>
      <c r="Q261" s="602">
        <v>0.007</v>
      </c>
      <c r="R261" s="609" t="s">
        <v>4426</v>
      </c>
      <c r="S261" s="603"/>
      <c r="T261" s="325" t="str">
        <f t="shared" si="26"/>
        <v>Não Qualificado</v>
      </c>
      <c r="U261" s="325" t="s">
        <v>215</v>
      </c>
      <c r="V261" s="325" t="s">
        <v>2746</v>
      </c>
      <c r="W261" s="325" t="s">
        <v>29</v>
      </c>
      <c r="X261" s="604"/>
      <c r="Y261" s="604"/>
      <c r="Z261" s="604"/>
      <c r="AA261" s="604"/>
      <c r="AB261" s="604"/>
      <c r="AC261" s="604"/>
      <c r="AD261" s="604"/>
      <c r="AE261" s="604"/>
      <c r="AF261" s="604"/>
      <c r="AG261" s="604"/>
      <c r="AH261" s="604"/>
      <c r="AI261" s="604"/>
      <c r="AJ261" s="604"/>
      <c r="AK261" s="604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5" t="s">
        <v>3636</v>
      </c>
      <c r="B262" s="188" t="s">
        <v>4427</v>
      </c>
      <c r="C262" s="605" t="s">
        <v>4428</v>
      </c>
      <c r="D262" s="325">
        <v>250289.0</v>
      </c>
      <c r="E262" s="325" t="s">
        <v>18</v>
      </c>
      <c r="F262" s="325" t="s">
        <v>29</v>
      </c>
      <c r="G262" s="325" t="s">
        <v>438</v>
      </c>
      <c r="H262" s="325" t="str">
        <f>IFERROR(VLOOKUP(G262,'Cadastro de assessores'!A:B,2,FALSE),"Não Cadastrado")</f>
        <v>18993</v>
      </c>
      <c r="I262" s="325"/>
      <c r="J262" s="606" t="s">
        <v>2372</v>
      </c>
      <c r="K262" s="325" t="s">
        <v>2372</v>
      </c>
      <c r="L262" s="325" t="s">
        <v>3640</v>
      </c>
      <c r="M262" s="608">
        <v>43880.0</v>
      </c>
      <c r="N262" s="608">
        <v>43880.0</v>
      </c>
      <c r="O262" s="608">
        <v>44335.0</v>
      </c>
      <c r="P262" s="325" t="s">
        <v>3657</v>
      </c>
      <c r="Q262" s="602">
        <v>0.01</v>
      </c>
      <c r="R262" s="609" t="s">
        <v>4429</v>
      </c>
      <c r="S262" s="603"/>
      <c r="T262" s="325" t="str">
        <f t="shared" si="26"/>
        <v>Não Qualificado</v>
      </c>
      <c r="U262" s="325" t="s">
        <v>215</v>
      </c>
      <c r="V262" s="325" t="s">
        <v>2400</v>
      </c>
      <c r="W262" s="325" t="s">
        <v>29</v>
      </c>
      <c r="X262" s="604" t="s">
        <v>3647</v>
      </c>
      <c r="Y262" s="604" t="s">
        <v>3647</v>
      </c>
      <c r="Z262" s="604" t="s">
        <v>3647</v>
      </c>
      <c r="AA262" s="604" t="s">
        <v>4430</v>
      </c>
      <c r="AB262" s="604" t="s">
        <v>4431</v>
      </c>
      <c r="AC262" s="604" t="s">
        <v>4432</v>
      </c>
      <c r="AD262" s="604" t="s">
        <v>4433</v>
      </c>
      <c r="AE262" s="604" t="s">
        <v>4434</v>
      </c>
      <c r="AF262" s="604" t="s">
        <v>4435</v>
      </c>
      <c r="AG262" s="604" t="s">
        <v>4436</v>
      </c>
      <c r="AH262" s="604" t="s">
        <v>4437</v>
      </c>
      <c r="AI262" s="604" t="s">
        <v>4438</v>
      </c>
      <c r="AJ262" s="604" t="s">
        <v>4439</v>
      </c>
      <c r="AK262" s="604" t="s">
        <v>4440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2375</v>
      </c>
      <c r="BF262" s="326" t="s">
        <v>2375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5" t="s">
        <v>3636</v>
      </c>
      <c r="B263" s="188" t="s">
        <v>4441</v>
      </c>
      <c r="C263" s="605" t="s">
        <v>4442</v>
      </c>
      <c r="D263" s="325">
        <v>4847801.0</v>
      </c>
      <c r="E263" s="373" t="s">
        <v>67</v>
      </c>
      <c r="F263" s="373" t="s">
        <v>29</v>
      </c>
      <c r="G263" s="373" t="s">
        <v>3483</v>
      </c>
      <c r="H263" s="373" t="str">
        <f>IFERROR(VLOOKUP(G263,'Cadastro de assessores'!A:B,2,FALSE),"Não Cadastrado")</f>
        <v>14574</v>
      </c>
      <c r="I263" s="373"/>
      <c r="J263" s="373" t="s">
        <v>3639</v>
      </c>
      <c r="K263" s="325" t="s">
        <v>214</v>
      </c>
      <c r="L263" s="325" t="s">
        <v>3640</v>
      </c>
      <c r="M263" s="662">
        <v>44236.0</v>
      </c>
      <c r="N263" s="662">
        <v>44236.0</v>
      </c>
      <c r="O263" s="658"/>
      <c r="P263" s="325" t="s">
        <v>3641</v>
      </c>
      <c r="Q263" s="618">
        <v>0.02</v>
      </c>
      <c r="R263" s="640"/>
      <c r="S263" s="603"/>
      <c r="T263" s="325" t="str">
        <f t="shared" si="26"/>
        <v>Não Qualificado</v>
      </c>
      <c r="U263" s="325" t="s">
        <v>215</v>
      </c>
      <c r="V263" s="325" t="s">
        <v>2389</v>
      </c>
      <c r="W263" s="325" t="s">
        <v>29</v>
      </c>
      <c r="X263" s="604"/>
      <c r="Y263" s="604"/>
      <c r="Z263" s="604"/>
      <c r="AA263" s="604"/>
      <c r="AB263" s="604"/>
      <c r="AC263" s="604"/>
      <c r="AD263" s="604"/>
      <c r="AE263" s="604"/>
      <c r="AF263" s="604"/>
      <c r="AG263" s="604"/>
      <c r="AH263" s="604"/>
      <c r="AI263" s="604"/>
      <c r="AJ263" s="604"/>
      <c r="AK263" s="604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5" t="s">
        <v>3636</v>
      </c>
      <c r="B264" s="188" t="s">
        <v>4443</v>
      </c>
      <c r="C264" s="143" t="s">
        <v>4444</v>
      </c>
      <c r="D264" s="340">
        <v>6666003.0</v>
      </c>
      <c r="E264" s="373" t="s">
        <v>2358</v>
      </c>
      <c r="F264" s="373" t="s">
        <v>29</v>
      </c>
      <c r="G264" s="373" t="s">
        <v>2358</v>
      </c>
      <c r="H264" s="373" t="str">
        <f>IFERROR(VLOOKUP(G264,'Cadastro de assessores'!A:B,2,FALSE),"Não Cadastrado")</f>
        <v>18986</v>
      </c>
      <c r="I264" s="373"/>
      <c r="J264" s="663" t="s">
        <v>4445</v>
      </c>
      <c r="K264" s="325" t="s">
        <v>2409</v>
      </c>
      <c r="L264" s="325" t="s">
        <v>3652</v>
      </c>
      <c r="M264" s="643"/>
      <c r="N264" s="663" t="s">
        <v>4445</v>
      </c>
      <c r="O264" s="373"/>
      <c r="P264" s="373" t="s">
        <v>4446</v>
      </c>
      <c r="Q264" s="618">
        <v>0.007</v>
      </c>
      <c r="R264" s="611"/>
      <c r="S264" s="603"/>
      <c r="T264" s="325" t="str">
        <f t="shared" si="26"/>
        <v/>
      </c>
      <c r="U264" s="325" t="s">
        <v>215</v>
      </c>
      <c r="V264" s="143"/>
      <c r="W264" s="340" t="s">
        <v>2409</v>
      </c>
      <c r="X264" s="486"/>
      <c r="Y264" s="664"/>
      <c r="Z264" s="664"/>
      <c r="AA264" s="664"/>
      <c r="AB264" s="486"/>
      <c r="AC264" s="486"/>
      <c r="AD264" s="665"/>
      <c r="AE264" s="664"/>
      <c r="AF264" s="664"/>
      <c r="AG264" s="664"/>
      <c r="AH264" s="486"/>
      <c r="AI264" s="486"/>
      <c r="AJ264" s="665"/>
      <c r="AK264" s="664"/>
      <c r="AL264" s="664"/>
      <c r="AM264" s="664"/>
      <c r="AN264" s="486"/>
      <c r="AO264" s="486"/>
      <c r="AP264" s="665"/>
      <c r="AQ264" s="664"/>
      <c r="AR264" s="664"/>
      <c r="AS264" s="664"/>
      <c r="AT264" s="486"/>
      <c r="AU264" s="664"/>
      <c r="AV264" s="664"/>
      <c r="AW264" s="664"/>
      <c r="AX264" s="664"/>
      <c r="AY264" s="664"/>
      <c r="AZ264" s="326"/>
      <c r="BA264" s="326"/>
      <c r="BB264" s="326">
        <v>0.0</v>
      </c>
      <c r="BC264" s="326">
        <v>0.0</v>
      </c>
      <c r="BD264" s="326"/>
      <c r="BE264" s="326" t="s">
        <v>2375</v>
      </c>
      <c r="BF264" s="326" t="s">
        <v>2375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5" t="s">
        <v>3636</v>
      </c>
      <c r="B265" s="188" t="s">
        <v>4447</v>
      </c>
      <c r="C265" s="605" t="s">
        <v>4448</v>
      </c>
      <c r="D265" s="325">
        <v>4920389.0</v>
      </c>
      <c r="E265" s="325" t="s">
        <v>18</v>
      </c>
      <c r="F265" s="325" t="s">
        <v>29</v>
      </c>
      <c r="G265" s="325" t="s">
        <v>3644</v>
      </c>
      <c r="H265" s="325" t="str">
        <f>IFERROR(VLOOKUP(G265,'Cadastro de assessores'!A:B,2,FALSE),"Não Cadastrado")</f>
        <v>17679</v>
      </c>
      <c r="I265" s="325"/>
      <c r="J265" s="606" t="s">
        <v>2372</v>
      </c>
      <c r="K265" s="325" t="s">
        <v>2372</v>
      </c>
      <c r="L265" s="325" t="s">
        <v>3640</v>
      </c>
      <c r="M265" s="608">
        <v>44263.0</v>
      </c>
      <c r="N265" s="608">
        <v>44263.0</v>
      </c>
      <c r="O265" s="569">
        <v>44456.0</v>
      </c>
      <c r="P265" s="340" t="s">
        <v>3687</v>
      </c>
      <c r="Q265" s="602">
        <v>0.008</v>
      </c>
      <c r="R265" s="609" t="s">
        <v>3646</v>
      </c>
      <c r="S265" s="603"/>
      <c r="T265" s="325" t="str">
        <f t="shared" si="26"/>
        <v>Não Qualificado</v>
      </c>
      <c r="U265" s="325" t="s">
        <v>215</v>
      </c>
      <c r="V265" s="325" t="s">
        <v>4449</v>
      </c>
      <c r="W265" s="325" t="s">
        <v>1391</v>
      </c>
      <c r="X265" s="604"/>
      <c r="Y265" s="604"/>
      <c r="Z265" s="604"/>
      <c r="AA265" s="604"/>
      <c r="AB265" s="604"/>
      <c r="AC265" s="604"/>
      <c r="AD265" s="604"/>
      <c r="AE265" s="604"/>
      <c r="AF265" s="604"/>
      <c r="AG265" s="604"/>
      <c r="AH265" s="604"/>
      <c r="AI265" s="604"/>
      <c r="AJ265" s="604"/>
      <c r="AK265" s="604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2375</v>
      </c>
      <c r="BF265" s="326" t="s">
        <v>2375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5" t="s">
        <v>3636</v>
      </c>
      <c r="B266" s="188" t="s">
        <v>2915</v>
      </c>
      <c r="C266" s="605" t="s">
        <v>4450</v>
      </c>
      <c r="D266" s="325">
        <v>3518710.0</v>
      </c>
      <c r="E266" s="325" t="s">
        <v>2358</v>
      </c>
      <c r="F266" s="325" t="s">
        <v>29</v>
      </c>
      <c r="G266" s="325" t="s">
        <v>2358</v>
      </c>
      <c r="H266" s="325" t="str">
        <f>IFERROR(VLOOKUP(G266,'Cadastro de assessores'!A:B,2,FALSE),"Não Cadastrado")</f>
        <v>18986</v>
      </c>
      <c r="I266" s="325"/>
      <c r="J266" s="606" t="s">
        <v>2372</v>
      </c>
      <c r="K266" s="325" t="s">
        <v>2372</v>
      </c>
      <c r="L266" s="325" t="s">
        <v>3652</v>
      </c>
      <c r="M266" s="608">
        <v>43717.0</v>
      </c>
      <c r="N266" s="608">
        <v>43717.0</v>
      </c>
      <c r="O266" s="608">
        <v>44705.0</v>
      </c>
      <c r="P266" s="325" t="s">
        <v>4027</v>
      </c>
      <c r="Q266" s="602">
        <v>0.01</v>
      </c>
      <c r="R266" s="533" t="s">
        <v>4451</v>
      </c>
      <c r="S266" s="603"/>
      <c r="T266" s="325" t="str">
        <f t="shared" si="26"/>
        <v>Não Qualificado</v>
      </c>
      <c r="U266" s="325" t="s">
        <v>215</v>
      </c>
      <c r="V266" s="325" t="s">
        <v>2432</v>
      </c>
      <c r="W266" s="325" t="s">
        <v>29</v>
      </c>
      <c r="X266" s="604" t="s">
        <v>4452</v>
      </c>
      <c r="Y266" s="604"/>
      <c r="Z266" s="604" t="s">
        <v>4453</v>
      </c>
      <c r="AA266" s="604" t="s">
        <v>4454</v>
      </c>
      <c r="AB266" s="604" t="s">
        <v>4455</v>
      </c>
      <c r="AC266" s="604" t="s">
        <v>4456</v>
      </c>
      <c r="AD266" s="604" t="s">
        <v>4457</v>
      </c>
      <c r="AE266" s="604" t="s">
        <v>4458</v>
      </c>
      <c r="AF266" s="604" t="s">
        <v>4459</v>
      </c>
      <c r="AG266" s="604" t="s">
        <v>4460</v>
      </c>
      <c r="AH266" s="604" t="s">
        <v>4461</v>
      </c>
      <c r="AI266" s="604" t="s">
        <v>4462</v>
      </c>
      <c r="AJ266" s="604" t="s">
        <v>4463</v>
      </c>
      <c r="AK266" s="604" t="s">
        <v>4464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2375</v>
      </c>
      <c r="BF266" s="326" t="s">
        <v>2375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5" t="s">
        <v>3636</v>
      </c>
      <c r="B267" s="188" t="s">
        <v>4465</v>
      </c>
      <c r="C267" s="605" t="s">
        <v>4466</v>
      </c>
      <c r="D267" s="325">
        <v>2746879.0</v>
      </c>
      <c r="E267" s="373" t="s">
        <v>67</v>
      </c>
      <c r="F267" s="373" t="s">
        <v>29</v>
      </c>
      <c r="G267" s="373" t="s">
        <v>3942</v>
      </c>
      <c r="H267" s="373" t="str">
        <f>IFERROR(VLOOKUP(G267,'Cadastro de assessores'!A:B,2,FALSE),"Não Cadastrado")</f>
        <v>19157</v>
      </c>
      <c r="I267" s="373"/>
      <c r="J267" s="373" t="s">
        <v>214</v>
      </c>
      <c r="K267" s="373" t="s">
        <v>214</v>
      </c>
      <c r="L267" s="325" t="s">
        <v>3652</v>
      </c>
      <c r="M267" s="600">
        <v>44218.0</v>
      </c>
      <c r="N267" s="600">
        <v>44249.0</v>
      </c>
      <c r="O267" s="325"/>
      <c r="P267" s="325" t="s">
        <v>3657</v>
      </c>
      <c r="Q267" s="602">
        <v>0.025</v>
      </c>
      <c r="R267" s="609"/>
      <c r="S267" s="603"/>
      <c r="T267" s="325" t="str">
        <f t="shared" si="26"/>
        <v/>
      </c>
      <c r="U267" s="325" t="s">
        <v>215</v>
      </c>
      <c r="V267" s="325" t="s">
        <v>2389</v>
      </c>
      <c r="W267" s="325" t="s">
        <v>29</v>
      </c>
      <c r="X267" s="604"/>
      <c r="Y267" s="604"/>
      <c r="Z267" s="604"/>
      <c r="AA267" s="604"/>
      <c r="AB267" s="604"/>
      <c r="AC267" s="604"/>
      <c r="AD267" s="604"/>
      <c r="AE267" s="604"/>
      <c r="AF267" s="604"/>
      <c r="AG267" s="604"/>
      <c r="AH267" s="604"/>
      <c r="AI267" s="604"/>
      <c r="AJ267" s="604"/>
      <c r="AK267" s="604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5" t="s">
        <v>3636</v>
      </c>
      <c r="B268" s="188" t="s">
        <v>4467</v>
      </c>
      <c r="C268" s="578" t="s">
        <v>4468</v>
      </c>
      <c r="D268" s="612">
        <v>8392629.0</v>
      </c>
      <c r="E268" s="373" t="s">
        <v>18</v>
      </c>
      <c r="F268" s="373" t="s">
        <v>29</v>
      </c>
      <c r="G268" s="373" t="s">
        <v>824</v>
      </c>
      <c r="H268" s="373">
        <f>IFERROR(VLOOKUP(G268,'Cadastro de assessores'!A:B,2,FALSE),"Não Cadastrado")</f>
        <v>12342</v>
      </c>
      <c r="I268" s="373"/>
      <c r="J268" s="373" t="s">
        <v>214</v>
      </c>
      <c r="K268" s="373" t="s">
        <v>214</v>
      </c>
      <c r="L268" s="325" t="s">
        <v>3652</v>
      </c>
      <c r="M268" s="600">
        <v>44662.0</v>
      </c>
      <c r="N268" s="600">
        <v>44670.0</v>
      </c>
      <c r="O268" s="340"/>
      <c r="P268" s="340" t="s">
        <v>38</v>
      </c>
      <c r="Q268" s="602">
        <v>0.007</v>
      </c>
      <c r="R268" s="213"/>
      <c r="S268" s="603"/>
      <c r="T268" s="325" t="str">
        <f t="shared" si="26"/>
        <v>Não Qualificado</v>
      </c>
      <c r="U268" s="325" t="s">
        <v>215</v>
      </c>
      <c r="V268" s="325" t="s">
        <v>4469</v>
      </c>
      <c r="W268" s="325" t="s">
        <v>4470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4"/>
      <c r="AJ268" s="604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4"/>
      <c r="BB268" s="604"/>
      <c r="BC268" s="604"/>
      <c r="BD268" s="604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5" t="s">
        <v>3636</v>
      </c>
      <c r="B269" s="188" t="s">
        <v>1272</v>
      </c>
      <c r="C269" s="605" t="s">
        <v>4471</v>
      </c>
      <c r="D269" s="325">
        <v>3848682.0</v>
      </c>
      <c r="E269" s="373" t="s">
        <v>18</v>
      </c>
      <c r="F269" s="373" t="s">
        <v>29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214</v>
      </c>
      <c r="K269" s="373" t="s">
        <v>214</v>
      </c>
      <c r="L269" s="325" t="s">
        <v>3652</v>
      </c>
      <c r="M269" s="600">
        <v>44586.0</v>
      </c>
      <c r="N269" s="600">
        <v>44586.0</v>
      </c>
      <c r="O269" s="492"/>
      <c r="P269" s="340" t="s">
        <v>38</v>
      </c>
      <c r="Q269" s="602">
        <v>0.007</v>
      </c>
      <c r="R269" s="213" t="s">
        <v>4472</v>
      </c>
      <c r="S269" s="603"/>
      <c r="T269" s="325" t="str">
        <f t="shared" si="26"/>
        <v/>
      </c>
      <c r="U269" s="325" t="s">
        <v>215</v>
      </c>
      <c r="V269" s="325" t="s">
        <v>2400</v>
      </c>
      <c r="W269" s="325" t="s">
        <v>29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4"/>
      <c r="AJ269" s="604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4"/>
      <c r="BB269" s="604">
        <v>423023.2</v>
      </c>
      <c r="BC269" s="604">
        <v>736913.14</v>
      </c>
      <c r="BD269" s="604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5" t="s">
        <v>3636</v>
      </c>
      <c r="B270" s="188" t="s">
        <v>1272</v>
      </c>
      <c r="C270" s="605" t="s">
        <v>4471</v>
      </c>
      <c r="D270" s="325">
        <v>4652696.0</v>
      </c>
      <c r="E270" s="373" t="s">
        <v>18</v>
      </c>
      <c r="F270" s="373" t="s">
        <v>29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214</v>
      </c>
      <c r="K270" s="373" t="s">
        <v>214</v>
      </c>
      <c r="L270" s="325" t="s">
        <v>3652</v>
      </c>
      <c r="M270" s="600">
        <v>44188.0</v>
      </c>
      <c r="N270" s="600">
        <v>44194.0</v>
      </c>
      <c r="O270" s="658"/>
      <c r="P270" s="325" t="s">
        <v>3989</v>
      </c>
      <c r="Q270" s="602">
        <v>0.01</v>
      </c>
      <c r="R270" s="213" t="s">
        <v>4473</v>
      </c>
      <c r="S270" s="603"/>
      <c r="T270" s="325" t="str">
        <f t="shared" si="26"/>
        <v/>
      </c>
      <c r="U270" s="325" t="s">
        <v>215</v>
      </c>
      <c r="V270" s="325" t="s">
        <v>2400</v>
      </c>
      <c r="W270" s="325" t="s">
        <v>29</v>
      </c>
      <c r="X270" s="604" t="s">
        <v>3647</v>
      </c>
      <c r="Y270" s="604" t="s">
        <v>3647</v>
      </c>
      <c r="Z270" s="604" t="s">
        <v>3647</v>
      </c>
      <c r="AA270" s="604" t="s">
        <v>3647</v>
      </c>
      <c r="AB270" s="604" t="s">
        <v>3647</v>
      </c>
      <c r="AC270" s="604" t="s">
        <v>3647</v>
      </c>
      <c r="AD270" s="604" t="s">
        <v>3647</v>
      </c>
      <c r="AE270" s="604" t="s">
        <v>3647</v>
      </c>
      <c r="AF270" s="604" t="s">
        <v>3647</v>
      </c>
      <c r="AG270" s="604" t="s">
        <v>3647</v>
      </c>
      <c r="AH270" s="604" t="s">
        <v>3647</v>
      </c>
      <c r="AI270" s="604" t="s">
        <v>3647</v>
      </c>
      <c r="AJ270" s="604" t="s">
        <v>3647</v>
      </c>
      <c r="AK270" s="604" t="s">
        <v>3647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5" t="s">
        <v>3636</v>
      </c>
      <c r="B271" s="188" t="s">
        <v>1272</v>
      </c>
      <c r="C271" s="605" t="s">
        <v>4471</v>
      </c>
      <c r="D271" s="340">
        <v>7975707.0</v>
      </c>
      <c r="E271" s="373" t="s">
        <v>18</v>
      </c>
      <c r="F271" s="373" t="s">
        <v>29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3669</v>
      </c>
      <c r="K271" s="373"/>
      <c r="L271" s="325"/>
      <c r="M271" s="600"/>
      <c r="N271" s="600"/>
      <c r="O271" s="658"/>
      <c r="P271" s="325" t="s">
        <v>3657</v>
      </c>
      <c r="Q271" s="602">
        <v>0.025</v>
      </c>
      <c r="R271" s="213"/>
      <c r="S271" s="603"/>
      <c r="T271" s="325"/>
      <c r="U271" s="325"/>
      <c r="V271" s="325"/>
      <c r="W271" s="325" t="s">
        <v>1391</v>
      </c>
      <c r="X271" s="604"/>
      <c r="Y271" s="604"/>
      <c r="Z271" s="604"/>
      <c r="AA271" s="604"/>
      <c r="AB271" s="604"/>
      <c r="AC271" s="604"/>
      <c r="AD271" s="604"/>
      <c r="AE271" s="604"/>
      <c r="AF271" s="604"/>
      <c r="AG271" s="604"/>
      <c r="AH271" s="604"/>
      <c r="AI271" s="604"/>
      <c r="AJ271" s="604"/>
      <c r="AK271" s="604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5" t="s">
        <v>3636</v>
      </c>
      <c r="B272" s="188" t="s">
        <v>4474</v>
      </c>
      <c r="C272" s="578" t="s">
        <v>4475</v>
      </c>
      <c r="D272" s="340">
        <v>8514028.0</v>
      </c>
      <c r="E272" s="373" t="s">
        <v>18</v>
      </c>
      <c r="F272" s="373" t="s">
        <v>19</v>
      </c>
      <c r="G272" s="340" t="s">
        <v>4476</v>
      </c>
      <c r="H272" s="373">
        <f>IFERROR(VLOOKUP(G272,'Cadastro de assessores'!A:B,2,FALSE),"Não Cadastrado")</f>
        <v>12358</v>
      </c>
      <c r="I272" s="373"/>
      <c r="J272" s="606" t="s">
        <v>2372</v>
      </c>
      <c r="K272" s="373" t="s">
        <v>214</v>
      </c>
      <c r="L272" s="325" t="s">
        <v>3652</v>
      </c>
      <c r="M272" s="600">
        <v>44690.0</v>
      </c>
      <c r="N272" s="600">
        <v>44693.0</v>
      </c>
      <c r="O272" s="607">
        <v>44914.0</v>
      </c>
      <c r="P272" s="325" t="s">
        <v>3687</v>
      </c>
      <c r="Q272" s="602">
        <v>0.008</v>
      </c>
      <c r="R272" s="609"/>
      <c r="S272" s="603"/>
      <c r="T272" s="325" t="str">
        <f>IF(BD272&lt;=0,"",IF(BD272&lt;=1000000,"Não Qualificado",IF(AND(BD272&gt;1000000,BD272&lt;=10000000),"Qualificado","Profissional")))</f>
        <v>Não Qualificado</v>
      </c>
      <c r="U272" s="325" t="s">
        <v>215</v>
      </c>
      <c r="V272" s="325" t="s">
        <v>2423</v>
      </c>
      <c r="W272" s="325" t="s">
        <v>29</v>
      </c>
      <c r="X272" s="604"/>
      <c r="Y272" s="604"/>
      <c r="Z272" s="604"/>
      <c r="AA272" s="604"/>
      <c r="AB272" s="604"/>
      <c r="AC272" s="604"/>
      <c r="AD272" s="604"/>
      <c r="AE272" s="604"/>
      <c r="AF272" s="604"/>
      <c r="AG272" s="604"/>
      <c r="AH272" s="604"/>
      <c r="AI272" s="604"/>
      <c r="AJ272" s="604"/>
      <c r="AK272" s="604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5" t="s">
        <v>3636</v>
      </c>
      <c r="B273" s="188" t="s">
        <v>1310</v>
      </c>
      <c r="C273" s="605" t="s">
        <v>1306</v>
      </c>
      <c r="D273" s="325">
        <v>2358079.0</v>
      </c>
      <c r="E273" s="373" t="s">
        <v>18</v>
      </c>
      <c r="F273" s="373" t="s">
        <v>19</v>
      </c>
      <c r="G273" s="373" t="s">
        <v>3823</v>
      </c>
      <c r="H273" s="373">
        <f>IFERROR(VLOOKUP(G273,'Cadastro de assessores'!A:B,2,FALSE),"Não Cadastrado")</f>
        <v>12351</v>
      </c>
      <c r="I273" s="373"/>
      <c r="J273" s="373" t="s">
        <v>214</v>
      </c>
      <c r="K273" s="373" t="s">
        <v>214</v>
      </c>
      <c r="L273" s="325" t="s">
        <v>3652</v>
      </c>
      <c r="M273" s="600">
        <v>44733.0</v>
      </c>
      <c r="N273" s="600">
        <v>44733.0</v>
      </c>
      <c r="O273" s="325"/>
      <c r="P273" s="325" t="s">
        <v>3653</v>
      </c>
      <c r="Q273" s="602">
        <v>0.012</v>
      </c>
      <c r="R273" s="632" t="s">
        <v>4477</v>
      </c>
      <c r="S273" s="603"/>
      <c r="T273" s="325"/>
      <c r="U273" s="325" t="s">
        <v>215</v>
      </c>
      <c r="V273" s="425" t="s">
        <v>2473</v>
      </c>
      <c r="W273" s="325" t="s">
        <v>780</v>
      </c>
      <c r="X273" s="604"/>
      <c r="Y273" s="604"/>
      <c r="Z273" s="604"/>
      <c r="AA273" s="604"/>
      <c r="AB273" s="604"/>
      <c r="AC273" s="604"/>
      <c r="AD273" s="604"/>
      <c r="AE273" s="604"/>
      <c r="AF273" s="604"/>
      <c r="AG273" s="604"/>
      <c r="AH273" s="604"/>
      <c r="AI273" s="604"/>
      <c r="AJ273" s="604"/>
      <c r="AK273" s="604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5" t="s">
        <v>3636</v>
      </c>
      <c r="B274" s="188" t="s">
        <v>4478</v>
      </c>
      <c r="C274" s="605" t="s">
        <v>4479</v>
      </c>
      <c r="D274" s="325">
        <v>2864258.0</v>
      </c>
      <c r="E274" s="325" t="s">
        <v>2358</v>
      </c>
      <c r="F274" s="325" t="s">
        <v>29</v>
      </c>
      <c r="G274" s="325" t="s">
        <v>2358</v>
      </c>
      <c r="H274" s="325" t="str">
        <f>IFERROR(VLOOKUP(G274,'Cadastro de assessores'!A:B,2,FALSE),"Não Cadastrado")</f>
        <v>18986</v>
      </c>
      <c r="I274" s="325"/>
      <c r="J274" s="606" t="s">
        <v>2372</v>
      </c>
      <c r="K274" s="325" t="s">
        <v>2372</v>
      </c>
      <c r="L274" s="325" t="s">
        <v>3652</v>
      </c>
      <c r="M274" s="608">
        <v>44070.0</v>
      </c>
      <c r="N274" s="608">
        <v>44070.0</v>
      </c>
      <c r="O274" s="325"/>
      <c r="P274" s="325" t="s">
        <v>3641</v>
      </c>
      <c r="Q274" s="602">
        <v>0.02</v>
      </c>
      <c r="R274" s="632" t="s">
        <v>4480</v>
      </c>
      <c r="S274" s="603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215</v>
      </c>
      <c r="V274" s="425" t="s">
        <v>2389</v>
      </c>
      <c r="W274" s="325" t="s">
        <v>29</v>
      </c>
      <c r="X274" s="604" t="s">
        <v>3647</v>
      </c>
      <c r="Y274" s="604" t="s">
        <v>3647</v>
      </c>
      <c r="Z274" s="604" t="s">
        <v>3647</v>
      </c>
      <c r="AA274" s="604" t="s">
        <v>3647</v>
      </c>
      <c r="AB274" s="604" t="s">
        <v>3647</v>
      </c>
      <c r="AC274" s="604" t="s">
        <v>3647</v>
      </c>
      <c r="AD274" s="604" t="s">
        <v>3647</v>
      </c>
      <c r="AE274" s="604" t="s">
        <v>3647</v>
      </c>
      <c r="AF274" s="604" t="s">
        <v>3647</v>
      </c>
      <c r="AG274" s="604" t="s">
        <v>3647</v>
      </c>
      <c r="AH274" s="604" t="s">
        <v>4481</v>
      </c>
      <c r="AI274" s="604" t="s">
        <v>4482</v>
      </c>
      <c r="AJ274" s="604" t="s">
        <v>4483</v>
      </c>
      <c r="AK274" s="604" t="s">
        <v>4484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5" t="s">
        <v>3636</v>
      </c>
      <c r="B275" s="188" t="s">
        <v>1334</v>
      </c>
      <c r="C275" s="633" t="s">
        <v>58</v>
      </c>
      <c r="D275" s="616">
        <v>6879934.0</v>
      </c>
      <c r="E275" s="373" t="s">
        <v>18</v>
      </c>
      <c r="F275" s="599" t="s">
        <v>19</v>
      </c>
      <c r="G275" s="616" t="s">
        <v>55</v>
      </c>
      <c r="H275" s="373" t="str">
        <f>IFERROR(VLOOKUP(G275,'Cadastro de assessores'!A:B,2,FALSE),"Não Cadastrado")</f>
        <v>18890</v>
      </c>
      <c r="I275" s="373"/>
      <c r="J275" s="373" t="s">
        <v>4485</v>
      </c>
      <c r="K275" s="373" t="s">
        <v>214</v>
      </c>
      <c r="L275" s="325" t="s">
        <v>3640</v>
      </c>
      <c r="M275" s="600">
        <v>44567.0</v>
      </c>
      <c r="N275" s="600">
        <v>44568.0</v>
      </c>
      <c r="O275" s="616"/>
      <c r="P275" s="616" t="s">
        <v>4303</v>
      </c>
      <c r="Q275" s="602">
        <v>0.011</v>
      </c>
      <c r="R275" s="213" t="s">
        <v>4486</v>
      </c>
      <c r="S275" s="603"/>
      <c r="T275" s="325" t="str">
        <f t="shared" si="27"/>
        <v>Não Qualificado</v>
      </c>
      <c r="U275" s="325" t="s">
        <v>215</v>
      </c>
      <c r="V275" s="340" t="s">
        <v>4487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4"/>
      <c r="AJ275" s="604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4">
        <v>2025583.05</v>
      </c>
      <c r="BB275" s="624">
        <v>2040896.96</v>
      </c>
      <c r="BC275" s="624">
        <v>2071481.0</v>
      </c>
      <c r="BD275" s="624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5" t="s">
        <v>3636</v>
      </c>
      <c r="B276" s="188" t="s">
        <v>4488</v>
      </c>
      <c r="C276" s="605" t="s">
        <v>4489</v>
      </c>
      <c r="D276" s="325">
        <v>4386181.0</v>
      </c>
      <c r="E276" s="325" t="s">
        <v>67</v>
      </c>
      <c r="F276" s="325" t="s">
        <v>29</v>
      </c>
      <c r="G276" s="325" t="s">
        <v>3907</v>
      </c>
      <c r="H276" s="325" t="str">
        <f>IFERROR(VLOOKUP(G276,'Cadastro de assessores'!A:B,2,FALSE),"Não Cadastrado")</f>
        <v>17243</v>
      </c>
      <c r="I276" s="325"/>
      <c r="J276" s="606" t="s">
        <v>2372</v>
      </c>
      <c r="K276" s="325" t="s">
        <v>2372</v>
      </c>
      <c r="L276" s="325" t="s">
        <v>3640</v>
      </c>
      <c r="M276" s="608">
        <v>44067.0</v>
      </c>
      <c r="N276" s="608">
        <v>44067.0</v>
      </c>
      <c r="O276" s="325"/>
      <c r="P276" s="325" t="s">
        <v>3657</v>
      </c>
      <c r="Q276" s="602">
        <v>0.025</v>
      </c>
      <c r="R276" s="609" t="s">
        <v>4490</v>
      </c>
      <c r="S276" s="603"/>
      <c r="T276" s="325" t="str">
        <f t="shared" si="27"/>
        <v>Qualificado</v>
      </c>
      <c r="U276" s="325" t="s">
        <v>215</v>
      </c>
      <c r="V276" s="325" t="s">
        <v>2400</v>
      </c>
      <c r="W276" s="325" t="s">
        <v>29</v>
      </c>
      <c r="X276" s="604" t="s">
        <v>3647</v>
      </c>
      <c r="Y276" s="604" t="s">
        <v>3647</v>
      </c>
      <c r="Z276" s="604" t="s">
        <v>3647</v>
      </c>
      <c r="AA276" s="604" t="s">
        <v>3647</v>
      </c>
      <c r="AB276" s="604" t="s">
        <v>3647</v>
      </c>
      <c r="AC276" s="604" t="s">
        <v>3647</v>
      </c>
      <c r="AD276" s="604" t="s">
        <v>3647</v>
      </c>
      <c r="AE276" s="604" t="s">
        <v>3647</v>
      </c>
      <c r="AF276" s="604" t="s">
        <v>3647</v>
      </c>
      <c r="AG276" s="604" t="s">
        <v>3647</v>
      </c>
      <c r="AH276" s="604" t="s">
        <v>4491</v>
      </c>
      <c r="AI276" s="604" t="s">
        <v>4492</v>
      </c>
      <c r="AJ276" s="604" t="s">
        <v>4493</v>
      </c>
      <c r="AK276" s="604" t="s">
        <v>4494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2375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5" t="s">
        <v>3636</v>
      </c>
      <c r="B277" s="188" t="s">
        <v>4495</v>
      </c>
      <c r="C277" s="605" t="s">
        <v>4496</v>
      </c>
      <c r="D277" s="325">
        <v>4868468.0</v>
      </c>
      <c r="E277" s="373" t="s">
        <v>67</v>
      </c>
      <c r="F277" s="373" t="s">
        <v>29</v>
      </c>
      <c r="G277" s="373" t="s">
        <v>3483</v>
      </c>
      <c r="H277" s="373" t="str">
        <f>IFERROR(VLOOKUP(G277,'Cadastro de assessores'!A:B,2,FALSE),"Não Cadastrado")</f>
        <v>14574</v>
      </c>
      <c r="I277" s="373"/>
      <c r="J277" s="606" t="s">
        <v>2372</v>
      </c>
      <c r="K277" s="373" t="s">
        <v>214</v>
      </c>
      <c r="L277" s="325" t="s">
        <v>3652</v>
      </c>
      <c r="M277" s="600">
        <v>44246.0</v>
      </c>
      <c r="N277" s="600">
        <v>44246.0</v>
      </c>
      <c r="O277" s="608">
        <v>44896.0</v>
      </c>
      <c r="P277" s="325" t="s">
        <v>3645</v>
      </c>
      <c r="Q277" s="602">
        <v>0.015</v>
      </c>
      <c r="R277" s="609" t="s">
        <v>4497</v>
      </c>
      <c r="S277" s="603"/>
      <c r="T277" s="325" t="str">
        <f t="shared" si="27"/>
        <v/>
      </c>
      <c r="U277" s="325" t="s">
        <v>296</v>
      </c>
      <c r="V277" s="325" t="s">
        <v>3227</v>
      </c>
      <c r="W277" s="325" t="s">
        <v>29</v>
      </c>
      <c r="X277" s="604"/>
      <c r="Y277" s="604"/>
      <c r="Z277" s="604"/>
      <c r="AA277" s="604"/>
      <c r="AB277" s="604"/>
      <c r="AC277" s="604"/>
      <c r="AD277" s="604"/>
      <c r="AE277" s="604"/>
      <c r="AF277" s="604"/>
      <c r="AG277" s="604"/>
      <c r="AH277" s="604"/>
      <c r="AI277" s="604" t="s">
        <v>4498</v>
      </c>
      <c r="AJ277" s="604" t="s">
        <v>4499</v>
      </c>
      <c r="AK277" s="604" t="s">
        <v>4500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5" t="s">
        <v>3636</v>
      </c>
      <c r="B278" s="188">
        <v>2.69655417E9</v>
      </c>
      <c r="C278" s="605" t="s">
        <v>4501</v>
      </c>
      <c r="D278" s="325">
        <v>3713246.0</v>
      </c>
      <c r="E278" s="325" t="s">
        <v>2358</v>
      </c>
      <c r="F278" s="325" t="s">
        <v>29</v>
      </c>
      <c r="G278" s="325" t="s">
        <v>2358</v>
      </c>
      <c r="H278" s="325" t="str">
        <f>IFERROR(VLOOKUP(G278,'Cadastro de assessores'!A:B,2,FALSE),"Não Cadastrado")</f>
        <v>18986</v>
      </c>
      <c r="I278" s="325"/>
      <c r="J278" s="606" t="s">
        <v>2372</v>
      </c>
      <c r="K278" s="325" t="s">
        <v>2372</v>
      </c>
      <c r="L278" s="325" t="s">
        <v>3640</v>
      </c>
      <c r="M278" s="608">
        <v>43850.0</v>
      </c>
      <c r="N278" s="608">
        <v>43850.0</v>
      </c>
      <c r="O278" s="608">
        <v>44252.0</v>
      </c>
      <c r="P278" s="325" t="s">
        <v>3653</v>
      </c>
      <c r="Q278" s="602">
        <v>0.01</v>
      </c>
      <c r="R278" s="609" t="s">
        <v>4502</v>
      </c>
      <c r="S278" s="603"/>
      <c r="T278" s="325" t="str">
        <f t="shared" si="27"/>
        <v>Não Qualificado</v>
      </c>
      <c r="U278" s="325" t="s">
        <v>215</v>
      </c>
      <c r="V278" s="325" t="s">
        <v>3307</v>
      </c>
      <c r="W278" s="325" t="s">
        <v>29</v>
      </c>
      <c r="X278" s="604" t="s">
        <v>3647</v>
      </c>
      <c r="Y278" s="604" t="s">
        <v>3647</v>
      </c>
      <c r="Z278" s="604" t="s">
        <v>3647</v>
      </c>
      <c r="AA278" s="604" t="s">
        <v>4503</v>
      </c>
      <c r="AB278" s="604" t="s">
        <v>4504</v>
      </c>
      <c r="AC278" s="604" t="s">
        <v>4505</v>
      </c>
      <c r="AD278" s="604" t="s">
        <v>4506</v>
      </c>
      <c r="AE278" s="604" t="s">
        <v>4507</v>
      </c>
      <c r="AF278" s="604" t="s">
        <v>4508</v>
      </c>
      <c r="AG278" s="604" t="s">
        <v>4509</v>
      </c>
      <c r="AH278" s="604" t="s">
        <v>4510</v>
      </c>
      <c r="AI278" s="604" t="s">
        <v>4511</v>
      </c>
      <c r="AJ278" s="604" t="s">
        <v>4512</v>
      </c>
      <c r="AK278" s="604" t="s">
        <v>4513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2375</v>
      </c>
      <c r="BF278" s="326" t="s">
        <v>2375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5" t="s">
        <v>3636</v>
      </c>
      <c r="B279" s="188" t="s">
        <v>4514</v>
      </c>
      <c r="C279" s="605" t="s">
        <v>4515</v>
      </c>
      <c r="D279" s="325">
        <v>2310651.0</v>
      </c>
      <c r="E279" s="325" t="s">
        <v>2358</v>
      </c>
      <c r="F279" s="325" t="s">
        <v>29</v>
      </c>
      <c r="G279" s="325" t="s">
        <v>2358</v>
      </c>
      <c r="H279" s="325" t="str">
        <f>IFERROR(VLOOKUP(G279,'Cadastro de assessores'!A:B,2,FALSE),"Não Cadastrado")</f>
        <v>18986</v>
      </c>
      <c r="I279" s="325"/>
      <c r="J279" s="606" t="s">
        <v>2372</v>
      </c>
      <c r="K279" s="325" t="s">
        <v>2372</v>
      </c>
      <c r="L279" s="325" t="s">
        <v>3640</v>
      </c>
      <c r="M279" s="608">
        <v>43872.0</v>
      </c>
      <c r="N279" s="608">
        <v>43872.0</v>
      </c>
      <c r="O279" s="608">
        <v>44369.0</v>
      </c>
      <c r="P279" s="325" t="s">
        <v>3645</v>
      </c>
      <c r="Q279" s="602">
        <v>0.015</v>
      </c>
      <c r="R279" s="609" t="s">
        <v>4516</v>
      </c>
      <c r="S279" s="603"/>
      <c r="T279" s="325" t="str">
        <f t="shared" si="27"/>
        <v/>
      </c>
      <c r="U279" s="325" t="s">
        <v>215</v>
      </c>
      <c r="V279" s="325" t="s">
        <v>3307</v>
      </c>
      <c r="W279" s="325" t="s">
        <v>29</v>
      </c>
      <c r="X279" s="604" t="s">
        <v>3647</v>
      </c>
      <c r="Y279" s="604" t="s">
        <v>3647</v>
      </c>
      <c r="Z279" s="604" t="s">
        <v>3647</v>
      </c>
      <c r="AA279" s="604" t="s">
        <v>4517</v>
      </c>
      <c r="AB279" s="604" t="s">
        <v>4518</v>
      </c>
      <c r="AC279" s="604" t="s">
        <v>4519</v>
      </c>
      <c r="AD279" s="604" t="s">
        <v>4520</v>
      </c>
      <c r="AE279" s="604" t="s">
        <v>4521</v>
      </c>
      <c r="AF279" s="604" t="s">
        <v>4522</v>
      </c>
      <c r="AG279" s="604" t="s">
        <v>4523</v>
      </c>
      <c r="AH279" s="604" t="s">
        <v>4524</v>
      </c>
      <c r="AI279" s="604"/>
      <c r="AJ279" s="604" t="s">
        <v>4525</v>
      </c>
      <c r="AK279" s="604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2375</v>
      </c>
      <c r="BF279" s="326" t="s">
        <v>2375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5" t="s">
        <v>3636</v>
      </c>
      <c r="B280" s="188" t="s">
        <v>4526</v>
      </c>
      <c r="C280" s="578" t="s">
        <v>4527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214</v>
      </c>
      <c r="K280" s="373" t="s">
        <v>214</v>
      </c>
      <c r="L280" s="325" t="s">
        <v>3652</v>
      </c>
      <c r="M280" s="600">
        <v>44421.0</v>
      </c>
      <c r="N280" s="600">
        <v>44421.0</v>
      </c>
      <c r="O280" s="325"/>
      <c r="P280" s="325" t="s">
        <v>3641</v>
      </c>
      <c r="Q280" s="602">
        <v>0.02</v>
      </c>
      <c r="R280" s="496"/>
      <c r="S280" s="603"/>
      <c r="T280" s="325" t="str">
        <f t="shared" si="27"/>
        <v/>
      </c>
      <c r="U280" s="325" t="s">
        <v>215</v>
      </c>
      <c r="V280" s="340" t="s">
        <v>4019</v>
      </c>
      <c r="W280" s="340" t="s">
        <v>709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4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5" t="s">
        <v>3636</v>
      </c>
      <c r="B281" s="188" t="s">
        <v>1376</v>
      </c>
      <c r="C281" s="633" t="s">
        <v>1374</v>
      </c>
      <c r="D281" s="612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214</v>
      </c>
      <c r="K281" s="373" t="s">
        <v>214</v>
      </c>
      <c r="L281" s="325" t="s">
        <v>3652</v>
      </c>
      <c r="M281" s="601">
        <v>44503.0</v>
      </c>
      <c r="N281" s="601">
        <v>44517.0</v>
      </c>
      <c r="O281" s="340"/>
      <c r="P281" s="340" t="s">
        <v>3645</v>
      </c>
      <c r="Q281" s="602">
        <v>0.015</v>
      </c>
      <c r="R281" s="213"/>
      <c r="S281" s="603"/>
      <c r="T281" s="325" t="str">
        <f t="shared" si="27"/>
        <v>Não Qualificado</v>
      </c>
      <c r="U281" s="325" t="s">
        <v>215</v>
      </c>
      <c r="V281" s="325" t="s">
        <v>2649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4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5" t="s">
        <v>3636</v>
      </c>
      <c r="B282" s="188" t="s">
        <v>4528</v>
      </c>
      <c r="C282" s="605" t="s">
        <v>4529</v>
      </c>
      <c r="D282" s="325">
        <v>2851864.0</v>
      </c>
      <c r="E282" s="325" t="s">
        <v>67</v>
      </c>
      <c r="F282" s="325" t="s">
        <v>29</v>
      </c>
      <c r="G282" s="325" t="s">
        <v>3907</v>
      </c>
      <c r="H282" s="325" t="str">
        <f>IFERROR(VLOOKUP(G282,'Cadastro de assessores'!A:B,2,FALSE),"Não Cadastrado")</f>
        <v>17243</v>
      </c>
      <c r="I282" s="325"/>
      <c r="J282" s="606" t="s">
        <v>2372</v>
      </c>
      <c r="K282" s="325" t="s">
        <v>2372</v>
      </c>
      <c r="L282" s="325" t="s">
        <v>3640</v>
      </c>
      <c r="M282" s="607">
        <v>44389.0</v>
      </c>
      <c r="N282" s="607">
        <v>44389.0</v>
      </c>
      <c r="O282" s="608">
        <v>44613.0</v>
      </c>
      <c r="P282" s="325" t="s">
        <v>3641</v>
      </c>
      <c r="Q282" s="602">
        <v>0.02</v>
      </c>
      <c r="R282" s="213" t="s">
        <v>4530</v>
      </c>
      <c r="S282" s="603"/>
      <c r="T282" s="325" t="str">
        <f t="shared" si="27"/>
        <v/>
      </c>
      <c r="U282" s="325" t="s">
        <v>215</v>
      </c>
      <c r="V282" s="325" t="s">
        <v>2389</v>
      </c>
      <c r="W282" s="325" t="s">
        <v>29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4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2375</v>
      </c>
      <c r="BF282" s="326" t="s">
        <v>2375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5" t="s">
        <v>3636</v>
      </c>
      <c r="B283" s="188" t="s">
        <v>4531</v>
      </c>
      <c r="C283" s="605" t="s">
        <v>4532</v>
      </c>
      <c r="D283" s="325">
        <v>4697985.0</v>
      </c>
      <c r="E283" s="325" t="s">
        <v>67</v>
      </c>
      <c r="F283" s="325" t="s">
        <v>29</v>
      </c>
      <c r="G283" s="325" t="s">
        <v>4308</v>
      </c>
      <c r="H283" s="325" t="str">
        <f>IFERROR(VLOOKUP(G283,'Cadastro de assessores'!A:B,2,FALSE),"Não Cadastrado")</f>
        <v>14244</v>
      </c>
      <c r="I283" s="325"/>
      <c r="J283" s="606" t="s">
        <v>2372</v>
      </c>
      <c r="K283" s="325" t="s">
        <v>2372</v>
      </c>
      <c r="L283" s="325" t="s">
        <v>3640</v>
      </c>
      <c r="M283" s="607">
        <v>44187.0</v>
      </c>
      <c r="N283" s="607">
        <v>44187.0</v>
      </c>
      <c r="O283" s="608">
        <v>44467.0</v>
      </c>
      <c r="P283" s="325" t="s">
        <v>3641</v>
      </c>
      <c r="Q283" s="602">
        <v>0.02</v>
      </c>
      <c r="R283" s="609" t="s">
        <v>4533</v>
      </c>
      <c r="S283" s="603"/>
      <c r="T283" s="325" t="str">
        <f t="shared" si="27"/>
        <v/>
      </c>
      <c r="U283" s="325" t="s">
        <v>215</v>
      </c>
      <c r="V283" s="325" t="s">
        <v>2374</v>
      </c>
      <c r="W283" s="325" t="s">
        <v>29</v>
      </c>
      <c r="X283" s="604"/>
      <c r="Y283" s="604"/>
      <c r="Z283" s="604"/>
      <c r="AA283" s="604"/>
      <c r="AB283" s="604"/>
      <c r="AC283" s="604"/>
      <c r="AD283" s="604"/>
      <c r="AE283" s="604"/>
      <c r="AF283" s="604"/>
      <c r="AG283" s="604"/>
      <c r="AH283" s="604"/>
      <c r="AI283" s="604" t="s">
        <v>4534</v>
      </c>
      <c r="AJ283" s="604" t="s">
        <v>3647</v>
      </c>
      <c r="AK283" s="604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2375</v>
      </c>
      <c r="BF283" s="326" t="s">
        <v>2375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5" t="s">
        <v>3636</v>
      </c>
      <c r="B284" s="188" t="s">
        <v>1383</v>
      </c>
      <c r="C284" s="578" t="s">
        <v>4535</v>
      </c>
      <c r="D284" s="612">
        <v>5927535.0</v>
      </c>
      <c r="E284" s="373" t="s">
        <v>18</v>
      </c>
      <c r="F284" s="373" t="s">
        <v>19</v>
      </c>
      <c r="G284" s="373" t="s">
        <v>3823</v>
      </c>
      <c r="H284" s="325">
        <f>IFERROR(VLOOKUP(G284,'Cadastro de assessores'!A:B,2,FALSE),"Não Cadastrado")</f>
        <v>12351</v>
      </c>
      <c r="I284" s="325"/>
      <c r="J284" s="373" t="s">
        <v>214</v>
      </c>
      <c r="K284" s="373" t="s">
        <v>214</v>
      </c>
      <c r="L284" s="325" t="s">
        <v>3652</v>
      </c>
      <c r="M284" s="613">
        <v>44776.0</v>
      </c>
      <c r="N284" s="613">
        <v>44776.0</v>
      </c>
      <c r="O284" s="325"/>
      <c r="P284" s="325" t="s">
        <v>3657</v>
      </c>
      <c r="Q284" s="602">
        <v>0.025</v>
      </c>
      <c r="R284" s="213" t="s">
        <v>4536</v>
      </c>
      <c r="S284" s="603"/>
      <c r="T284" s="325"/>
      <c r="U284" s="325" t="s">
        <v>215</v>
      </c>
      <c r="V284" s="325" t="s">
        <v>2461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4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5" t="s">
        <v>3636</v>
      </c>
      <c r="B285" s="188" t="s">
        <v>1394</v>
      </c>
      <c r="C285" s="578" t="s">
        <v>1392</v>
      </c>
      <c r="D285" s="612">
        <v>218909.0</v>
      </c>
      <c r="E285" s="373" t="s">
        <v>18</v>
      </c>
      <c r="F285" s="373" t="s">
        <v>29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214</v>
      </c>
      <c r="K285" s="373" t="s">
        <v>214</v>
      </c>
      <c r="L285" s="325" t="s">
        <v>3652</v>
      </c>
      <c r="M285" s="613">
        <v>44658.0</v>
      </c>
      <c r="N285" s="613">
        <v>44659.0</v>
      </c>
      <c r="O285" s="325"/>
      <c r="P285" s="325" t="s">
        <v>3653</v>
      </c>
      <c r="Q285" s="602">
        <v>0.012</v>
      </c>
      <c r="R285" s="213"/>
      <c r="S285" s="603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215</v>
      </c>
      <c r="V285" s="325" t="s">
        <v>2400</v>
      </c>
      <c r="W285" s="325" t="s">
        <v>29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4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5" t="s">
        <v>3636</v>
      </c>
      <c r="B286" s="188" t="s">
        <v>2978</v>
      </c>
      <c r="C286" s="605" t="s">
        <v>2975</v>
      </c>
      <c r="D286" s="325">
        <v>2865175.0</v>
      </c>
      <c r="E286" s="325" t="s">
        <v>2358</v>
      </c>
      <c r="F286" s="325" t="s">
        <v>29</v>
      </c>
      <c r="G286" s="325" t="s">
        <v>2358</v>
      </c>
      <c r="H286" s="325" t="str">
        <f>IFERROR(VLOOKUP(G286,'Cadastro de assessores'!A:B,2,FALSE),"Não Cadastrado")</f>
        <v>18986</v>
      </c>
      <c r="I286" s="325"/>
      <c r="J286" s="606" t="s">
        <v>2372</v>
      </c>
      <c r="K286" s="325" t="s">
        <v>2372</v>
      </c>
      <c r="L286" s="325" t="s">
        <v>3640</v>
      </c>
      <c r="M286" s="608">
        <v>43700.0</v>
      </c>
      <c r="N286" s="608">
        <v>43700.0</v>
      </c>
      <c r="O286" s="666">
        <v>44105.0</v>
      </c>
      <c r="P286" s="325" t="s">
        <v>3645</v>
      </c>
      <c r="Q286" s="602">
        <v>0.01</v>
      </c>
      <c r="R286" s="609" t="s">
        <v>4537</v>
      </c>
      <c r="S286" s="603"/>
      <c r="T286" s="325" t="str">
        <f t="shared" si="28"/>
        <v/>
      </c>
      <c r="U286" s="325" t="s">
        <v>215</v>
      </c>
      <c r="V286" s="325" t="s">
        <v>2374</v>
      </c>
      <c r="W286" s="325" t="s">
        <v>29</v>
      </c>
      <c r="X286" s="604" t="s">
        <v>4538</v>
      </c>
      <c r="Y286" s="604"/>
      <c r="Z286" s="604" t="s">
        <v>4539</v>
      </c>
      <c r="AA286" s="604" t="s">
        <v>4540</v>
      </c>
      <c r="AB286" s="604" t="s">
        <v>4541</v>
      </c>
      <c r="AC286" s="604" t="s">
        <v>4542</v>
      </c>
      <c r="AD286" s="604" t="s">
        <v>4543</v>
      </c>
      <c r="AE286" s="604" t="s">
        <v>4544</v>
      </c>
      <c r="AF286" s="604" t="s">
        <v>4545</v>
      </c>
      <c r="AG286" s="604" t="s">
        <v>4546</v>
      </c>
      <c r="AH286" s="604" t="s">
        <v>4547</v>
      </c>
      <c r="AI286" s="604" t="s">
        <v>3647</v>
      </c>
      <c r="AJ286" s="604" t="s">
        <v>3647</v>
      </c>
      <c r="AK286" s="604" t="s">
        <v>3647</v>
      </c>
      <c r="AL286" s="326">
        <v>332098.88</v>
      </c>
      <c r="AM286" s="326">
        <v>324200.71</v>
      </c>
      <c r="AN286" s="326" t="s">
        <v>2409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2375</v>
      </c>
      <c r="BF286" s="326" t="s">
        <v>2375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5" t="s">
        <v>3636</v>
      </c>
      <c r="B287" s="188" t="s">
        <v>1396</v>
      </c>
      <c r="C287" s="605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3669</v>
      </c>
      <c r="M287" s="608"/>
      <c r="N287" s="608"/>
      <c r="O287" s="607"/>
      <c r="P287" s="325" t="s">
        <v>38</v>
      </c>
      <c r="Q287" s="602">
        <v>0.01</v>
      </c>
      <c r="R287" s="609"/>
      <c r="S287" s="603"/>
      <c r="T287" s="325"/>
      <c r="U287" s="325"/>
      <c r="V287" s="325"/>
      <c r="W287" s="325" t="s">
        <v>19</v>
      </c>
      <c r="X287" s="604"/>
      <c r="Y287" s="604"/>
      <c r="Z287" s="604"/>
      <c r="AA287" s="604"/>
      <c r="AB287" s="604"/>
      <c r="AC287" s="604"/>
      <c r="AD287" s="604"/>
      <c r="AE287" s="604"/>
      <c r="AF287" s="604"/>
      <c r="AG287" s="604"/>
      <c r="AH287" s="604"/>
      <c r="AI287" s="604"/>
      <c r="AJ287" s="604"/>
      <c r="AK287" s="604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5" t="s">
        <v>3636</v>
      </c>
      <c r="B288" s="667" t="s">
        <v>4548</v>
      </c>
      <c r="C288" s="605" t="s">
        <v>4549</v>
      </c>
      <c r="D288" s="325">
        <v>9398037.0</v>
      </c>
      <c r="E288" s="325" t="s">
        <v>18</v>
      </c>
      <c r="F288" s="325" t="s">
        <v>29</v>
      </c>
      <c r="G288" s="325" t="s">
        <v>824</v>
      </c>
      <c r="H288" s="325"/>
      <c r="I288" s="325"/>
      <c r="J288" s="325"/>
      <c r="K288" s="325"/>
      <c r="L288" s="325" t="s">
        <v>3669</v>
      </c>
      <c r="M288" s="608"/>
      <c r="N288" s="608"/>
      <c r="O288" s="607"/>
      <c r="P288" s="325" t="s">
        <v>3645</v>
      </c>
      <c r="Q288" s="602">
        <v>0.015</v>
      </c>
      <c r="R288" s="609" t="s">
        <v>4550</v>
      </c>
      <c r="S288" s="603"/>
      <c r="T288" s="325"/>
      <c r="U288" s="325"/>
      <c r="V288" s="325"/>
      <c r="W288" s="325" t="s">
        <v>29</v>
      </c>
      <c r="X288" s="604"/>
      <c r="Y288" s="604"/>
      <c r="Z288" s="604"/>
      <c r="AA288" s="604"/>
      <c r="AB288" s="604"/>
      <c r="AC288" s="604"/>
      <c r="AD288" s="604"/>
      <c r="AE288" s="604"/>
      <c r="AF288" s="604"/>
      <c r="AG288" s="604"/>
      <c r="AH288" s="604"/>
      <c r="AI288" s="604"/>
      <c r="AJ288" s="604"/>
      <c r="AK288" s="604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5" t="s">
        <v>3636</v>
      </c>
      <c r="B289" s="188" t="s">
        <v>4551</v>
      </c>
      <c r="C289" s="605" t="s">
        <v>4552</v>
      </c>
      <c r="D289" s="325">
        <v>4645513.0</v>
      </c>
      <c r="E289" s="325" t="s">
        <v>67</v>
      </c>
      <c r="F289" s="325" t="s">
        <v>29</v>
      </c>
      <c r="G289" s="325" t="s">
        <v>3895</v>
      </c>
      <c r="H289" s="325" t="str">
        <f>IFERROR(VLOOKUP(G289,'Cadastro de assessores'!A:B,2,FALSE),"Não Cadastrado")</f>
        <v>19634</v>
      </c>
      <c r="I289" s="325"/>
      <c r="J289" s="606" t="s">
        <v>2372</v>
      </c>
      <c r="K289" s="325" t="s">
        <v>2372</v>
      </c>
      <c r="L289" s="325" t="s">
        <v>3640</v>
      </c>
      <c r="M289" s="608">
        <v>44172.0</v>
      </c>
      <c r="N289" s="608">
        <v>44172.0</v>
      </c>
      <c r="O289" s="607">
        <v>44495.0</v>
      </c>
      <c r="P289" s="325" t="s">
        <v>3641</v>
      </c>
      <c r="Q289" s="602">
        <v>0.02</v>
      </c>
      <c r="R289" s="609" t="s">
        <v>4553</v>
      </c>
      <c r="S289" s="603"/>
      <c r="T289" s="325" t="str">
        <f>IF(BD289&lt;=0,"",IF(BD289&lt;=1000000,"Não Qualificado",IF(AND(BD289&gt;1000000,BD289&lt;=10000000),"Qualificado","Profissional")))</f>
        <v>Não Qualificado</v>
      </c>
      <c r="U289" s="325" t="s">
        <v>215</v>
      </c>
      <c r="V289" s="325" t="s">
        <v>4554</v>
      </c>
      <c r="W289" s="325" t="s">
        <v>19</v>
      </c>
      <c r="X289" s="604" t="s">
        <v>3647</v>
      </c>
      <c r="Y289" s="604" t="s">
        <v>3647</v>
      </c>
      <c r="Z289" s="604" t="s">
        <v>3647</v>
      </c>
      <c r="AA289" s="604" t="s">
        <v>3647</v>
      </c>
      <c r="AB289" s="604" t="s">
        <v>3647</v>
      </c>
      <c r="AC289" s="604" t="s">
        <v>3647</v>
      </c>
      <c r="AD289" s="604" t="s">
        <v>3647</v>
      </c>
      <c r="AE289" s="604" t="s">
        <v>3647</v>
      </c>
      <c r="AF289" s="604" t="s">
        <v>3647</v>
      </c>
      <c r="AG289" s="604" t="s">
        <v>3647</v>
      </c>
      <c r="AH289" s="604" t="s">
        <v>3647</v>
      </c>
      <c r="AI289" s="604" t="s">
        <v>3647</v>
      </c>
      <c r="AJ289" s="604" t="s">
        <v>4555</v>
      </c>
      <c r="AK289" s="604" t="s">
        <v>4556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2375</v>
      </c>
      <c r="BF289" s="326" t="s">
        <v>2375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5" t="s">
        <v>3636</v>
      </c>
      <c r="B290" s="188" t="s">
        <v>1402</v>
      </c>
      <c r="C290" s="578" t="s">
        <v>3505</v>
      </c>
      <c r="D290" s="340">
        <v>8126020.0</v>
      </c>
      <c r="E290" s="373" t="s">
        <v>18</v>
      </c>
      <c r="F290" s="599" t="s">
        <v>29</v>
      </c>
      <c r="G290" s="340" t="s">
        <v>2069</v>
      </c>
      <c r="H290" s="340"/>
      <c r="I290" s="340"/>
      <c r="J290" s="373" t="s">
        <v>3669</v>
      </c>
      <c r="K290" s="373"/>
      <c r="L290" s="325"/>
      <c r="M290" s="600"/>
      <c r="N290" s="600"/>
      <c r="O290" s="325"/>
      <c r="P290" s="325" t="s">
        <v>3645</v>
      </c>
      <c r="Q290" s="602">
        <v>0.015</v>
      </c>
      <c r="R290" s="213" t="s">
        <v>4557</v>
      </c>
      <c r="S290" s="603"/>
      <c r="T290" s="325"/>
      <c r="U290" s="325"/>
      <c r="V290" s="325"/>
      <c r="W290" s="325" t="s">
        <v>29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4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5" t="s">
        <v>3636</v>
      </c>
      <c r="B291" s="188" t="s">
        <v>4558</v>
      </c>
      <c r="C291" s="578" t="s">
        <v>4559</v>
      </c>
      <c r="D291" s="340">
        <v>5905556.0</v>
      </c>
      <c r="E291" s="373" t="s">
        <v>18</v>
      </c>
      <c r="F291" s="599" t="s">
        <v>29</v>
      </c>
      <c r="G291" s="340" t="s">
        <v>2612</v>
      </c>
      <c r="H291" s="340" t="str">
        <f>IFERROR(VLOOKUP(G291,'Cadastro de assessores'!A:B,2,FALSE),"Não Cadastrado")</f>
        <v>18236</v>
      </c>
      <c r="I291" s="340"/>
      <c r="J291" s="373" t="s">
        <v>214</v>
      </c>
      <c r="K291" s="373" t="s">
        <v>214</v>
      </c>
      <c r="L291" s="325" t="s">
        <v>3652</v>
      </c>
      <c r="M291" s="600">
        <v>44389.0</v>
      </c>
      <c r="N291" s="600">
        <v>44393.0</v>
      </c>
      <c r="O291" s="325"/>
      <c r="P291" s="325" t="s">
        <v>3641</v>
      </c>
      <c r="Q291" s="602">
        <v>0.02</v>
      </c>
      <c r="R291" s="213"/>
      <c r="S291" s="603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215</v>
      </c>
      <c r="V291" s="325" t="s">
        <v>2374</v>
      </c>
      <c r="W291" s="325" t="s">
        <v>29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4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5" t="s">
        <v>3636</v>
      </c>
      <c r="B292" s="188" t="s">
        <v>4560</v>
      </c>
      <c r="C292" s="605" t="s">
        <v>4561</v>
      </c>
      <c r="D292" s="325">
        <v>4554462.0</v>
      </c>
      <c r="E292" s="325" t="s">
        <v>67</v>
      </c>
      <c r="F292" s="325" t="s">
        <v>29</v>
      </c>
      <c r="G292" s="325" t="s">
        <v>4562</v>
      </c>
      <c r="H292" s="325" t="str">
        <f>IFERROR(VLOOKUP(G292,'Cadastro de assessores'!A:B,2,FALSE),"Não Cadastrado")</f>
        <v>12639</v>
      </c>
      <c r="I292" s="325"/>
      <c r="J292" s="606" t="s">
        <v>2372</v>
      </c>
      <c r="K292" s="325" t="s">
        <v>2372</v>
      </c>
      <c r="L292" s="325" t="s">
        <v>3640</v>
      </c>
      <c r="M292" s="607">
        <v>44130.0</v>
      </c>
      <c r="N292" s="607">
        <v>44130.0</v>
      </c>
      <c r="O292" s="608">
        <v>44538.0</v>
      </c>
      <c r="P292" s="325" t="s">
        <v>3645</v>
      </c>
      <c r="Q292" s="602">
        <v>0.015</v>
      </c>
      <c r="R292" s="609" t="s">
        <v>4563</v>
      </c>
      <c r="S292" s="603"/>
      <c r="T292" s="325" t="str">
        <f t="shared" si="29"/>
        <v>Não Qualificado</v>
      </c>
      <c r="U292" s="325" t="s">
        <v>215</v>
      </c>
      <c r="V292" s="325" t="s">
        <v>2432</v>
      </c>
      <c r="W292" s="325" t="s">
        <v>29</v>
      </c>
      <c r="X292" s="604"/>
      <c r="Y292" s="604"/>
      <c r="Z292" s="604"/>
      <c r="AA292" s="604"/>
      <c r="AB292" s="604"/>
      <c r="AC292" s="604"/>
      <c r="AD292" s="604"/>
      <c r="AE292" s="604"/>
      <c r="AF292" s="604"/>
      <c r="AG292" s="604"/>
      <c r="AH292" s="604"/>
      <c r="AI292" s="604"/>
      <c r="AJ292" s="604" t="s">
        <v>4564</v>
      </c>
      <c r="AK292" s="604" t="s">
        <v>4556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2375</v>
      </c>
      <c r="BF292" s="326" t="s">
        <v>2375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5" t="s">
        <v>3636</v>
      </c>
      <c r="B293" s="188" t="s">
        <v>4565</v>
      </c>
      <c r="C293" s="578" t="s">
        <v>4566</v>
      </c>
      <c r="D293" s="599">
        <v>4988368.0</v>
      </c>
      <c r="E293" s="373" t="s">
        <v>18</v>
      </c>
      <c r="F293" s="373" t="s">
        <v>29</v>
      </c>
      <c r="G293" s="373" t="s">
        <v>2735</v>
      </c>
      <c r="H293" s="325" t="str">
        <f>IFERROR(VLOOKUP(G293,'Cadastro de assessores'!A:B,2,FALSE),"Não Cadastrado")</f>
        <v>13444</v>
      </c>
      <c r="I293" s="325"/>
      <c r="J293" s="373" t="s">
        <v>214</v>
      </c>
      <c r="K293" s="373" t="s">
        <v>214</v>
      </c>
      <c r="L293" s="325" t="s">
        <v>3652</v>
      </c>
      <c r="M293" s="660">
        <v>44293.0</v>
      </c>
      <c r="N293" s="660">
        <v>44293.0</v>
      </c>
      <c r="O293" s="340"/>
      <c r="P293" s="340" t="s">
        <v>3687</v>
      </c>
      <c r="Q293" s="570">
        <v>0.008</v>
      </c>
      <c r="R293" s="213"/>
      <c r="S293" s="603"/>
      <c r="T293" s="325" t="str">
        <f t="shared" si="29"/>
        <v>Não Qualificado</v>
      </c>
      <c r="U293" s="325" t="s">
        <v>215</v>
      </c>
      <c r="V293" s="325" t="s">
        <v>2465</v>
      </c>
      <c r="W293" s="325" t="s">
        <v>29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5" t="s">
        <v>3636</v>
      </c>
      <c r="B294" s="188" t="s">
        <v>1409</v>
      </c>
      <c r="C294" s="578" t="s">
        <v>4567</v>
      </c>
      <c r="D294" s="612">
        <v>4823267.0</v>
      </c>
      <c r="E294" s="599" t="s">
        <v>18</v>
      </c>
      <c r="F294" s="599" t="s">
        <v>29</v>
      </c>
      <c r="G294" s="373" t="s">
        <v>79</v>
      </c>
      <c r="H294" s="373"/>
      <c r="I294" s="373"/>
      <c r="J294" s="373" t="s">
        <v>214</v>
      </c>
      <c r="K294" s="373"/>
      <c r="L294" s="325" t="s">
        <v>3652</v>
      </c>
      <c r="M294" s="613"/>
      <c r="N294" s="613">
        <v>44945.0</v>
      </c>
      <c r="O294" s="325"/>
      <c r="P294" s="325" t="s">
        <v>38</v>
      </c>
      <c r="Q294" s="602">
        <v>0.012</v>
      </c>
      <c r="R294" s="609"/>
      <c r="S294" s="603"/>
      <c r="T294" s="325"/>
      <c r="U294" s="325"/>
      <c r="V294" s="325"/>
      <c r="W294" s="325" t="s">
        <v>298</v>
      </c>
      <c r="X294" s="604"/>
      <c r="Y294" s="604"/>
      <c r="Z294" s="604"/>
      <c r="AA294" s="604"/>
      <c r="AB294" s="604"/>
      <c r="AC294" s="604"/>
      <c r="AD294" s="604"/>
      <c r="AE294" s="604"/>
      <c r="AF294" s="604"/>
      <c r="AG294" s="604"/>
      <c r="AH294" s="604"/>
      <c r="AI294" s="604"/>
      <c r="AJ294" s="604"/>
      <c r="AK294" s="604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5" t="s">
        <v>3636</v>
      </c>
      <c r="B295" s="188" t="s">
        <v>4568</v>
      </c>
      <c r="C295" s="578" t="s">
        <v>4569</v>
      </c>
      <c r="D295" s="612">
        <v>8023410.0</v>
      </c>
      <c r="E295" s="599" t="s">
        <v>18</v>
      </c>
      <c r="F295" s="599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214</v>
      </c>
      <c r="K295" s="373" t="s">
        <v>214</v>
      </c>
      <c r="L295" s="325" t="s">
        <v>3652</v>
      </c>
      <c r="M295" s="613">
        <v>44617.0</v>
      </c>
      <c r="N295" s="613">
        <v>44642.0</v>
      </c>
      <c r="O295" s="325"/>
      <c r="P295" s="325" t="s">
        <v>3653</v>
      </c>
      <c r="Q295" s="602">
        <v>0.012</v>
      </c>
      <c r="R295" s="609" t="s">
        <v>4570</v>
      </c>
      <c r="S295" s="603"/>
      <c r="T295" s="325" t="str">
        <f>IF(BD295&lt;=0,"",IF(BD295&lt;=1000000,"Não Qualificado",IF(AND(BD295&gt;1000000,BD295&lt;=10000000),"Qualificado","Profissional")))</f>
        <v>Não Qualificado</v>
      </c>
      <c r="U295" s="325" t="s">
        <v>215</v>
      </c>
      <c r="V295" s="325" t="s">
        <v>2461</v>
      </c>
      <c r="W295" s="325" t="s">
        <v>19</v>
      </c>
      <c r="X295" s="604"/>
      <c r="Y295" s="604"/>
      <c r="Z295" s="604"/>
      <c r="AA295" s="604"/>
      <c r="AB295" s="604"/>
      <c r="AC295" s="604"/>
      <c r="AD295" s="604"/>
      <c r="AE295" s="604"/>
      <c r="AF295" s="604"/>
      <c r="AG295" s="604"/>
      <c r="AH295" s="604"/>
      <c r="AI295" s="604"/>
      <c r="AJ295" s="604"/>
      <c r="AK295" s="604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5" t="s">
        <v>3636</v>
      </c>
      <c r="B296" s="188" t="s">
        <v>4571</v>
      </c>
      <c r="C296" s="605" t="s">
        <v>4572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6" t="s">
        <v>2372</v>
      </c>
      <c r="K296" s="373" t="s">
        <v>214</v>
      </c>
      <c r="L296" s="325" t="s">
        <v>3652</v>
      </c>
      <c r="M296" s="601">
        <v>44762.0</v>
      </c>
      <c r="N296" s="601">
        <v>44790.0</v>
      </c>
      <c r="O296" s="608">
        <v>44939.0</v>
      </c>
      <c r="P296" s="325" t="s">
        <v>3653</v>
      </c>
      <c r="Q296" s="602">
        <v>0.012</v>
      </c>
      <c r="R296" s="609" t="s">
        <v>4573</v>
      </c>
      <c r="S296" s="603"/>
      <c r="T296" s="325"/>
      <c r="U296" s="325"/>
      <c r="V296" s="325"/>
      <c r="W296" s="325" t="s">
        <v>2409</v>
      </c>
      <c r="X296" s="604"/>
      <c r="Y296" s="604"/>
      <c r="Z296" s="604"/>
      <c r="AA296" s="604"/>
      <c r="AB296" s="604"/>
      <c r="AC296" s="604"/>
      <c r="AD296" s="604"/>
      <c r="AE296" s="604"/>
      <c r="AF296" s="604"/>
      <c r="AG296" s="604"/>
      <c r="AH296" s="604"/>
      <c r="AI296" s="604"/>
      <c r="AJ296" s="604"/>
      <c r="AK296" s="604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5" t="s">
        <v>3636</v>
      </c>
      <c r="B297" s="188" t="s">
        <v>1420</v>
      </c>
      <c r="C297" s="605" t="s">
        <v>4574</v>
      </c>
      <c r="D297" s="325">
        <v>4680314.0</v>
      </c>
      <c r="E297" s="373" t="s">
        <v>18</v>
      </c>
      <c r="F297" s="373" t="s">
        <v>29</v>
      </c>
      <c r="G297" s="373" t="s">
        <v>4575</v>
      </c>
      <c r="H297" s="373">
        <f>IFERROR(VLOOKUP(G297,'Cadastro de assessores'!A:B,2,FALSE),"Não Cadastrado")</f>
        <v>12340</v>
      </c>
      <c r="I297" s="373"/>
      <c r="J297" s="373" t="s">
        <v>214</v>
      </c>
      <c r="K297" s="373" t="s">
        <v>214</v>
      </c>
      <c r="L297" s="325" t="s">
        <v>3652</v>
      </c>
      <c r="M297" s="601">
        <v>44181.0</v>
      </c>
      <c r="N297" s="601">
        <v>44186.0</v>
      </c>
      <c r="O297" s="325"/>
      <c r="P297" s="325" t="s">
        <v>3645</v>
      </c>
      <c r="Q297" s="602">
        <v>0.015</v>
      </c>
      <c r="R297" s="609"/>
      <c r="S297" s="603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215</v>
      </c>
      <c r="V297" s="325" t="s">
        <v>2423</v>
      </c>
      <c r="W297" s="325" t="s">
        <v>29</v>
      </c>
      <c r="X297" s="604" t="s">
        <v>3647</v>
      </c>
      <c r="Y297" s="604" t="s">
        <v>3647</v>
      </c>
      <c r="Z297" s="604" t="s">
        <v>3647</v>
      </c>
      <c r="AA297" s="604" t="s">
        <v>3647</v>
      </c>
      <c r="AB297" s="604" t="s">
        <v>3647</v>
      </c>
      <c r="AC297" s="604" t="s">
        <v>3647</v>
      </c>
      <c r="AD297" s="604" t="s">
        <v>3647</v>
      </c>
      <c r="AE297" s="604" t="s">
        <v>3647</v>
      </c>
      <c r="AF297" s="604" t="s">
        <v>3647</v>
      </c>
      <c r="AG297" s="604" t="s">
        <v>3647</v>
      </c>
      <c r="AH297" s="604" t="s">
        <v>3647</v>
      </c>
      <c r="AI297" s="604"/>
      <c r="AJ297" s="604"/>
      <c r="AK297" s="604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5" t="s">
        <v>3636</v>
      </c>
      <c r="B298" s="188" t="s">
        <v>4576</v>
      </c>
      <c r="C298" s="578" t="s">
        <v>4577</v>
      </c>
      <c r="D298" s="612">
        <v>7667659.0</v>
      </c>
      <c r="E298" s="599" t="s">
        <v>18</v>
      </c>
      <c r="F298" s="599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214</v>
      </c>
      <c r="K298" s="373" t="s">
        <v>214</v>
      </c>
      <c r="L298" s="325" t="s">
        <v>3652</v>
      </c>
      <c r="M298" s="613">
        <v>44641.0</v>
      </c>
      <c r="N298" s="613">
        <v>44645.0</v>
      </c>
      <c r="O298" s="325"/>
      <c r="P298" s="325" t="s">
        <v>38</v>
      </c>
      <c r="Q298" s="602">
        <v>0.007</v>
      </c>
      <c r="R298" s="609"/>
      <c r="S298" s="603"/>
      <c r="T298" s="325" t="str">
        <f t="shared" si="30"/>
        <v>Não Qualificado</v>
      </c>
      <c r="U298" s="325" t="s">
        <v>215</v>
      </c>
      <c r="V298" s="325" t="s">
        <v>4578</v>
      </c>
      <c r="W298" s="325" t="s">
        <v>19</v>
      </c>
      <c r="X298" s="604"/>
      <c r="Y298" s="604"/>
      <c r="Z298" s="604"/>
      <c r="AA298" s="604"/>
      <c r="AB298" s="604"/>
      <c r="AC298" s="604"/>
      <c r="AD298" s="604"/>
      <c r="AE298" s="604"/>
      <c r="AF298" s="604"/>
      <c r="AG298" s="604"/>
      <c r="AH298" s="604"/>
      <c r="AI298" s="604"/>
      <c r="AJ298" s="604"/>
      <c r="AK298" s="604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5" t="s">
        <v>3636</v>
      </c>
      <c r="B299" s="188" t="s">
        <v>1425</v>
      </c>
      <c r="C299" s="578" t="s">
        <v>4579</v>
      </c>
      <c r="D299" s="502">
        <v>2114710.0</v>
      </c>
      <c r="E299" s="599" t="s">
        <v>18</v>
      </c>
      <c r="F299" s="599" t="s">
        <v>19</v>
      </c>
      <c r="G299" s="668" t="s">
        <v>4580</v>
      </c>
      <c r="H299" s="373" t="str">
        <f>IFERROR(VLOOKUP(G299,'Cadastro de assessores'!A:B,2,FALSE),"Não Cadastrado")</f>
        <v>Não Cadastrado</v>
      </c>
      <c r="I299" s="373"/>
      <c r="J299" s="373" t="s">
        <v>214</v>
      </c>
      <c r="K299" s="373" t="s">
        <v>214</v>
      </c>
      <c r="L299" s="325" t="s">
        <v>3652</v>
      </c>
      <c r="M299" s="613">
        <v>44799.0</v>
      </c>
      <c r="N299" s="613">
        <v>44799.0</v>
      </c>
      <c r="O299" s="325"/>
      <c r="P299" s="325" t="s">
        <v>3653</v>
      </c>
      <c r="Q299" s="602">
        <v>0.012</v>
      </c>
      <c r="R299" s="609" t="s">
        <v>4581</v>
      </c>
      <c r="S299" s="603"/>
      <c r="T299" s="325"/>
      <c r="U299" s="325"/>
      <c r="V299" s="325"/>
      <c r="W299" s="325" t="s">
        <v>19</v>
      </c>
      <c r="X299" s="604"/>
      <c r="Y299" s="604"/>
      <c r="Z299" s="604"/>
      <c r="AA299" s="604"/>
      <c r="AB299" s="604"/>
      <c r="AC299" s="604"/>
      <c r="AD299" s="604"/>
      <c r="AE299" s="604"/>
      <c r="AF299" s="604"/>
      <c r="AG299" s="604"/>
      <c r="AH299" s="604"/>
      <c r="AI299" s="604"/>
      <c r="AJ299" s="604"/>
      <c r="AK299" s="604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5" t="s">
        <v>3636</v>
      </c>
      <c r="B300" s="188" t="s">
        <v>1434</v>
      </c>
      <c r="C300" s="578" t="s">
        <v>1432</v>
      </c>
      <c r="D300" s="612">
        <v>7772568.0</v>
      </c>
      <c r="E300" s="599" t="s">
        <v>18</v>
      </c>
      <c r="F300" s="599" t="s">
        <v>29</v>
      </c>
      <c r="G300" s="373" t="s">
        <v>234</v>
      </c>
      <c r="H300" s="373">
        <f>IFERROR(VLOOKUP(G300,'Cadastro de assessores'!A:B,2,FALSE),"Não Cadastrado")</f>
        <v>12332</v>
      </c>
      <c r="I300" s="373"/>
      <c r="J300" s="606" t="s">
        <v>2372</v>
      </c>
      <c r="K300" s="373" t="s">
        <v>214</v>
      </c>
      <c r="L300" s="325" t="s">
        <v>3652</v>
      </c>
      <c r="M300" s="613">
        <v>44636.0</v>
      </c>
      <c r="N300" s="613">
        <v>44637.0</v>
      </c>
      <c r="O300" s="325"/>
      <c r="P300" s="325" t="s">
        <v>38</v>
      </c>
      <c r="Q300" s="602">
        <v>0.007</v>
      </c>
      <c r="R300" s="609" t="s">
        <v>4582</v>
      </c>
      <c r="S300" s="603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215</v>
      </c>
      <c r="V300" s="325" t="s">
        <v>4583</v>
      </c>
      <c r="W300" s="325" t="s">
        <v>549</v>
      </c>
      <c r="X300" s="604"/>
      <c r="Y300" s="604"/>
      <c r="Z300" s="604"/>
      <c r="AA300" s="604"/>
      <c r="AB300" s="604"/>
      <c r="AC300" s="604"/>
      <c r="AD300" s="604"/>
      <c r="AE300" s="604"/>
      <c r="AF300" s="604"/>
      <c r="AG300" s="604"/>
      <c r="AH300" s="604"/>
      <c r="AI300" s="604"/>
      <c r="AJ300" s="604"/>
      <c r="AK300" s="604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5" t="s">
        <v>3636</v>
      </c>
      <c r="B301" s="188" t="s">
        <v>1437</v>
      </c>
      <c r="C301" s="578" t="s">
        <v>1435</v>
      </c>
      <c r="D301" s="612">
        <v>5702220.0</v>
      </c>
      <c r="E301" s="373" t="s">
        <v>18</v>
      </c>
      <c r="F301" s="373" t="s">
        <v>29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214</v>
      </c>
      <c r="K301" s="373" t="s">
        <v>214</v>
      </c>
      <c r="L301" s="325" t="s">
        <v>3652</v>
      </c>
      <c r="M301" s="613">
        <v>44655.0</v>
      </c>
      <c r="N301" s="613">
        <v>44656.0</v>
      </c>
      <c r="O301" s="325"/>
      <c r="P301" s="325" t="s">
        <v>3641</v>
      </c>
      <c r="Q301" s="602">
        <v>0.007</v>
      </c>
      <c r="R301" s="609"/>
      <c r="S301" s="603"/>
      <c r="T301" s="325" t="str">
        <f t="shared" si="31"/>
        <v>Não Qualificado</v>
      </c>
      <c r="U301" s="325" t="s">
        <v>215</v>
      </c>
      <c r="V301" s="325" t="s">
        <v>2400</v>
      </c>
      <c r="W301" s="325" t="s">
        <v>29</v>
      </c>
      <c r="X301" s="604"/>
      <c r="Y301" s="604"/>
      <c r="Z301" s="604"/>
      <c r="AA301" s="604"/>
      <c r="AB301" s="604"/>
      <c r="AC301" s="604"/>
      <c r="AD301" s="604"/>
      <c r="AE301" s="604"/>
      <c r="AF301" s="604"/>
      <c r="AG301" s="604"/>
      <c r="AH301" s="604"/>
      <c r="AI301" s="604"/>
      <c r="AJ301" s="604"/>
      <c r="AK301" s="604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2375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5" t="s">
        <v>3636</v>
      </c>
      <c r="B302" s="188" t="s">
        <v>4584</v>
      </c>
      <c r="C302" s="578" t="s">
        <v>4585</v>
      </c>
      <c r="D302" s="612">
        <v>8450642.0</v>
      </c>
      <c r="E302" s="599" t="s">
        <v>18</v>
      </c>
      <c r="F302" s="599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6" t="s">
        <v>2372</v>
      </c>
      <c r="K302" s="373" t="s">
        <v>214</v>
      </c>
      <c r="L302" s="325" t="s">
        <v>3640</v>
      </c>
      <c r="M302" s="613">
        <v>44671.0</v>
      </c>
      <c r="N302" s="613">
        <v>44679.0</v>
      </c>
      <c r="O302" s="607">
        <v>44890.0</v>
      </c>
      <c r="P302" s="325" t="s">
        <v>3645</v>
      </c>
      <c r="Q302" s="602">
        <v>0.015</v>
      </c>
      <c r="R302" s="669" t="s">
        <v>4586</v>
      </c>
      <c r="S302" s="603"/>
      <c r="T302" s="325" t="str">
        <f t="shared" si="31"/>
        <v>Não Qualificado</v>
      </c>
      <c r="U302" s="325" t="s">
        <v>215</v>
      </c>
      <c r="V302" s="325" t="s">
        <v>2461</v>
      </c>
      <c r="W302" s="325" t="s">
        <v>29</v>
      </c>
      <c r="X302" s="604"/>
      <c r="Y302" s="604"/>
      <c r="Z302" s="604"/>
      <c r="AA302" s="604"/>
      <c r="AB302" s="604"/>
      <c r="AC302" s="604"/>
      <c r="AD302" s="604"/>
      <c r="AE302" s="604"/>
      <c r="AF302" s="604"/>
      <c r="AG302" s="604"/>
      <c r="AH302" s="604"/>
      <c r="AI302" s="604"/>
      <c r="AJ302" s="604"/>
      <c r="AK302" s="604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5" t="s">
        <v>3636</v>
      </c>
      <c r="B303" s="188" t="s">
        <v>4587</v>
      </c>
      <c r="C303" s="605" t="s">
        <v>4588</v>
      </c>
      <c r="D303" s="325">
        <v>4859807.0</v>
      </c>
      <c r="E303" s="325" t="s">
        <v>67</v>
      </c>
      <c r="F303" s="325" t="s">
        <v>556</v>
      </c>
      <c r="G303" s="325" t="s">
        <v>4589</v>
      </c>
      <c r="H303" s="325" t="str">
        <f>IFERROR(VLOOKUP(G303,'Cadastro de assessores'!A:B,2,FALSE),"Não Cadastrado")</f>
        <v>1449</v>
      </c>
      <c r="I303" s="325"/>
      <c r="J303" s="606" t="s">
        <v>2372</v>
      </c>
      <c r="K303" s="325" t="s">
        <v>2372</v>
      </c>
      <c r="L303" s="325" t="s">
        <v>3640</v>
      </c>
      <c r="M303" s="608">
        <v>44246.0</v>
      </c>
      <c r="N303" s="608">
        <v>44246.0</v>
      </c>
      <c r="O303" s="608">
        <v>44319.0</v>
      </c>
      <c r="P303" s="325" t="s">
        <v>3641</v>
      </c>
      <c r="Q303" s="602">
        <v>0.02</v>
      </c>
      <c r="R303" s="609" t="s">
        <v>4590</v>
      </c>
      <c r="S303" s="603"/>
      <c r="T303" s="325" t="str">
        <f t="shared" si="31"/>
        <v>Não Qualificado</v>
      </c>
      <c r="U303" s="325" t="s">
        <v>215</v>
      </c>
      <c r="V303" s="325" t="s">
        <v>2432</v>
      </c>
      <c r="W303" s="325" t="s">
        <v>29</v>
      </c>
      <c r="X303" s="604"/>
      <c r="Y303" s="604"/>
      <c r="Z303" s="604"/>
      <c r="AA303" s="604"/>
      <c r="AB303" s="604"/>
      <c r="AC303" s="604"/>
      <c r="AD303" s="604"/>
      <c r="AE303" s="604"/>
      <c r="AF303" s="604"/>
      <c r="AG303" s="604"/>
      <c r="AH303" s="604"/>
      <c r="AI303" s="604" t="s">
        <v>4591</v>
      </c>
      <c r="AJ303" s="604" t="s">
        <v>4592</v>
      </c>
      <c r="AK303" s="604" t="s">
        <v>4593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2375</v>
      </c>
      <c r="BF303" s="326" t="s">
        <v>2375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5" t="s">
        <v>3636</v>
      </c>
      <c r="B304" s="188" t="s">
        <v>4594</v>
      </c>
      <c r="C304" s="578" t="s">
        <v>4595</v>
      </c>
      <c r="D304" s="340">
        <v>5627240.0</v>
      </c>
      <c r="E304" s="373" t="s">
        <v>18</v>
      </c>
      <c r="F304" s="599" t="s">
        <v>19</v>
      </c>
      <c r="G304" s="373" t="s">
        <v>52</v>
      </c>
      <c r="H304" s="599" t="str">
        <f>IFERROR(VLOOKUP(G304,'Cadastro de assessores'!A:B,2,FALSE),"Não Cadastrado")</f>
        <v>18009</v>
      </c>
      <c r="I304" s="599"/>
      <c r="J304" s="373" t="s">
        <v>214</v>
      </c>
      <c r="K304" s="373" t="s">
        <v>214</v>
      </c>
      <c r="L304" s="325" t="s">
        <v>3652</v>
      </c>
      <c r="M304" s="600">
        <v>44361.0</v>
      </c>
      <c r="N304" s="600">
        <v>44362.0</v>
      </c>
      <c r="O304" s="340"/>
      <c r="P304" s="340" t="s">
        <v>38</v>
      </c>
      <c r="Q304" s="602">
        <v>0.012</v>
      </c>
      <c r="R304" s="213" t="s">
        <v>4596</v>
      </c>
      <c r="S304" s="603"/>
      <c r="T304" s="325" t="str">
        <f t="shared" si="31"/>
        <v/>
      </c>
      <c r="U304" s="325" t="s">
        <v>215</v>
      </c>
      <c r="V304" s="325" t="s">
        <v>2428</v>
      </c>
      <c r="W304" s="325" t="s">
        <v>243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5" t="s">
        <v>3636</v>
      </c>
      <c r="B305" s="188" t="s">
        <v>4597</v>
      </c>
      <c r="C305" s="578" t="s">
        <v>4598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6" t="s">
        <v>2372</v>
      </c>
      <c r="K305" s="325" t="s">
        <v>2372</v>
      </c>
      <c r="L305" s="325" t="s">
        <v>3652</v>
      </c>
      <c r="M305" s="608">
        <v>44356.0</v>
      </c>
      <c r="N305" s="608">
        <v>44356.0</v>
      </c>
      <c r="O305" s="569">
        <v>44714.0</v>
      </c>
      <c r="P305" s="340" t="s">
        <v>3641</v>
      </c>
      <c r="Q305" s="602">
        <v>0.02</v>
      </c>
      <c r="R305" s="213" t="s">
        <v>4599</v>
      </c>
      <c r="S305" s="603"/>
      <c r="T305" s="325" t="str">
        <f t="shared" si="31"/>
        <v>Não Qualificado</v>
      </c>
      <c r="U305" s="325" t="s">
        <v>215</v>
      </c>
      <c r="V305" s="523" t="s">
        <v>2649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2375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5" t="s">
        <v>3636</v>
      </c>
      <c r="B306" s="188" t="s">
        <v>1448</v>
      </c>
      <c r="C306" s="605" t="s">
        <v>1446</v>
      </c>
      <c r="D306" s="325">
        <v>2866620.0</v>
      </c>
      <c r="E306" s="373" t="s">
        <v>18</v>
      </c>
      <c r="F306" s="373" t="s">
        <v>29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214</v>
      </c>
      <c r="K306" s="373" t="s">
        <v>214</v>
      </c>
      <c r="L306" s="325" t="s">
        <v>3652</v>
      </c>
      <c r="M306" s="600">
        <v>44000.0</v>
      </c>
      <c r="N306" s="600">
        <v>44000.0</v>
      </c>
      <c r="O306" s="325"/>
      <c r="P306" s="325" t="s">
        <v>3645</v>
      </c>
      <c r="Q306" s="602">
        <v>0.015</v>
      </c>
      <c r="R306" s="609"/>
      <c r="S306" s="603"/>
      <c r="T306" s="325" t="str">
        <f t="shared" si="31"/>
        <v/>
      </c>
      <c r="U306" s="325" t="s">
        <v>215</v>
      </c>
      <c r="V306" s="325" t="s">
        <v>2389</v>
      </c>
      <c r="W306" s="325" t="s">
        <v>29</v>
      </c>
      <c r="X306" s="604" t="s">
        <v>3647</v>
      </c>
      <c r="Y306" s="604" t="s">
        <v>3647</v>
      </c>
      <c r="Z306" s="604" t="s">
        <v>3647</v>
      </c>
      <c r="AA306" s="604" t="s">
        <v>3647</v>
      </c>
      <c r="AB306" s="604" t="s">
        <v>3647</v>
      </c>
      <c r="AC306" s="604" t="s">
        <v>3647</v>
      </c>
      <c r="AD306" s="604" t="s">
        <v>3647</v>
      </c>
      <c r="AE306" s="604" t="s">
        <v>4600</v>
      </c>
      <c r="AF306" s="604" t="s">
        <v>4601</v>
      </c>
      <c r="AG306" s="604" t="s">
        <v>4602</v>
      </c>
      <c r="AH306" s="604" t="s">
        <v>4603</v>
      </c>
      <c r="AI306" s="604" t="s">
        <v>3647</v>
      </c>
      <c r="AJ306" s="604" t="s">
        <v>4604</v>
      </c>
      <c r="AK306" s="604" t="s">
        <v>4605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5" t="s">
        <v>3636</v>
      </c>
      <c r="B307" s="188" t="s">
        <v>4606</v>
      </c>
      <c r="C307" s="605" t="s">
        <v>4607</v>
      </c>
      <c r="D307" s="670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6" t="s">
        <v>2372</v>
      </c>
      <c r="K307" s="325" t="s">
        <v>2372</v>
      </c>
      <c r="L307" s="325" t="s">
        <v>3640</v>
      </c>
      <c r="M307" s="608">
        <v>44274.0</v>
      </c>
      <c r="N307" s="608">
        <v>44274.0</v>
      </c>
      <c r="O307" s="608">
        <v>44649.0</v>
      </c>
      <c r="P307" s="325" t="s">
        <v>3645</v>
      </c>
      <c r="Q307" s="602">
        <v>0.015</v>
      </c>
      <c r="R307" s="609" t="s">
        <v>4608</v>
      </c>
      <c r="S307" s="603"/>
      <c r="T307" s="325" t="str">
        <f t="shared" si="31"/>
        <v/>
      </c>
      <c r="U307" s="325" t="s">
        <v>215</v>
      </c>
      <c r="V307" s="325" t="s">
        <v>2428</v>
      </c>
      <c r="W307" s="325" t="s">
        <v>243</v>
      </c>
      <c r="X307" s="604"/>
      <c r="Y307" s="604"/>
      <c r="Z307" s="604"/>
      <c r="AA307" s="604"/>
      <c r="AB307" s="604"/>
      <c r="AC307" s="604"/>
      <c r="AD307" s="604"/>
      <c r="AE307" s="604"/>
      <c r="AF307" s="604"/>
      <c r="AG307" s="604"/>
      <c r="AH307" s="604"/>
      <c r="AI307" s="604"/>
      <c r="AJ307" s="604"/>
      <c r="AK307" s="604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2375</v>
      </c>
      <c r="BF307" s="326" t="s">
        <v>2375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5" t="s">
        <v>3636</v>
      </c>
      <c r="B308" s="188" t="s">
        <v>4609</v>
      </c>
      <c r="C308" s="605" t="s">
        <v>4610</v>
      </c>
      <c r="D308" s="325">
        <v>4606048.0</v>
      </c>
      <c r="E308" s="373" t="s">
        <v>67</v>
      </c>
      <c r="F308" s="373" t="s">
        <v>29</v>
      </c>
      <c r="G308" s="373" t="s">
        <v>3977</v>
      </c>
      <c r="H308" s="373" t="str">
        <f>IFERROR(VLOOKUP(G308,'Cadastro de assessores'!A:B,2,FALSE),"Não Cadastrado")</f>
        <v>14699</v>
      </c>
      <c r="I308" s="373"/>
      <c r="J308" s="373" t="s">
        <v>214</v>
      </c>
      <c r="K308" s="373" t="s">
        <v>214</v>
      </c>
      <c r="L308" s="325" t="s">
        <v>3652</v>
      </c>
      <c r="M308" s="601">
        <v>44154.0</v>
      </c>
      <c r="N308" s="601">
        <v>44160.0</v>
      </c>
      <c r="O308" s="325"/>
      <c r="P308" s="325" t="s">
        <v>3657</v>
      </c>
      <c r="Q308" s="602">
        <v>0.025</v>
      </c>
      <c r="R308" s="213"/>
      <c r="S308" s="603"/>
      <c r="T308" s="325" t="str">
        <f t="shared" si="31"/>
        <v>Não Qualificado</v>
      </c>
      <c r="U308" s="325" t="s">
        <v>215</v>
      </c>
      <c r="V308" s="325" t="s">
        <v>3307</v>
      </c>
      <c r="W308" s="325" t="s">
        <v>29</v>
      </c>
      <c r="X308" s="604" t="s">
        <v>3647</v>
      </c>
      <c r="Y308" s="604" t="s">
        <v>3647</v>
      </c>
      <c r="Z308" s="604" t="s">
        <v>3647</v>
      </c>
      <c r="AA308" s="604" t="s">
        <v>3647</v>
      </c>
      <c r="AB308" s="604" t="s">
        <v>3647</v>
      </c>
      <c r="AC308" s="604" t="s">
        <v>3647</v>
      </c>
      <c r="AD308" s="604" t="s">
        <v>3647</v>
      </c>
      <c r="AE308" s="604" t="s">
        <v>3647</v>
      </c>
      <c r="AF308" s="604" t="s">
        <v>3647</v>
      </c>
      <c r="AG308" s="604" t="s">
        <v>3647</v>
      </c>
      <c r="AH308" s="604" t="s">
        <v>3647</v>
      </c>
      <c r="AI308" s="604"/>
      <c r="AJ308" s="604"/>
      <c r="AK308" s="604" t="s">
        <v>4605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5" t="s">
        <v>3636</v>
      </c>
      <c r="B309" s="188" t="s">
        <v>1462</v>
      </c>
      <c r="C309" s="143" t="s">
        <v>1459</v>
      </c>
      <c r="D309" s="616">
        <v>7783008.0</v>
      </c>
      <c r="E309" s="373" t="s">
        <v>18</v>
      </c>
      <c r="F309" s="599" t="s">
        <v>29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214</v>
      </c>
      <c r="K309" s="373" t="s">
        <v>214</v>
      </c>
      <c r="L309" s="325" t="s">
        <v>3652</v>
      </c>
      <c r="M309" s="600">
        <v>44587.0</v>
      </c>
      <c r="N309" s="600">
        <v>44594.0</v>
      </c>
      <c r="O309" s="340"/>
      <c r="P309" s="340" t="s">
        <v>38</v>
      </c>
      <c r="Q309" s="602">
        <v>0.007</v>
      </c>
      <c r="R309" s="213" t="s">
        <v>4611</v>
      </c>
      <c r="S309" s="603"/>
      <c r="T309" s="325" t="str">
        <f t="shared" si="31"/>
        <v/>
      </c>
      <c r="U309" s="325" t="s">
        <v>215</v>
      </c>
      <c r="V309" s="340" t="s">
        <v>2389</v>
      </c>
      <c r="W309" s="340" t="s">
        <v>29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4"/>
      <c r="AI309" s="604"/>
      <c r="AJ309" s="604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5" t="s">
        <v>3636</v>
      </c>
      <c r="B310" s="188" t="s">
        <v>4612</v>
      </c>
      <c r="C310" s="578" t="s">
        <v>4613</v>
      </c>
      <c r="D310" s="340">
        <v>6549214.0</v>
      </c>
      <c r="E310" s="325" t="s">
        <v>18</v>
      </c>
      <c r="F310" s="523" t="s">
        <v>19</v>
      </c>
      <c r="G310" s="325" t="s">
        <v>3972</v>
      </c>
      <c r="H310" s="325" t="str">
        <f>IFERROR(VLOOKUP(G310,'Cadastro de assessores'!A:B,2,FALSE),"Não Cadastrado")</f>
        <v>14294</v>
      </c>
      <c r="I310" s="325"/>
      <c r="J310" s="606" t="s">
        <v>2372</v>
      </c>
      <c r="K310" s="325" t="s">
        <v>2372</v>
      </c>
      <c r="L310" s="373" t="s">
        <v>3640</v>
      </c>
      <c r="M310" s="607">
        <v>44487.0</v>
      </c>
      <c r="N310" s="607">
        <v>44487.0</v>
      </c>
      <c r="O310" s="569">
        <v>44810.0</v>
      </c>
      <c r="P310" s="340" t="s">
        <v>3645</v>
      </c>
      <c r="Q310" s="602">
        <v>0.015</v>
      </c>
      <c r="R310" s="213"/>
      <c r="S310" s="603"/>
      <c r="T310" s="325" t="str">
        <f t="shared" si="31"/>
        <v>Qualificado</v>
      </c>
      <c r="U310" s="325" t="s">
        <v>215</v>
      </c>
      <c r="V310" s="340" t="s">
        <v>2405</v>
      </c>
      <c r="W310" s="325" t="s">
        <v>3726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4"/>
      <c r="AI310" s="604"/>
      <c r="AJ310" s="604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5" t="s">
        <v>3636</v>
      </c>
      <c r="B311" s="188" t="s">
        <v>1478</v>
      </c>
      <c r="C311" s="633" t="s">
        <v>1476</v>
      </c>
      <c r="D311" s="616">
        <v>3025955.0</v>
      </c>
      <c r="E311" s="373" t="s">
        <v>18</v>
      </c>
      <c r="F311" s="599" t="s">
        <v>19</v>
      </c>
      <c r="G311" s="616" t="s">
        <v>52</v>
      </c>
      <c r="H311" s="373" t="str">
        <f>IFERROR(VLOOKUP(G311,'Cadastro de assessores'!A:B,2,FALSE),"Não Cadastrado")</f>
        <v>18009</v>
      </c>
      <c r="I311" s="373"/>
      <c r="J311" s="373" t="s">
        <v>214</v>
      </c>
      <c r="K311" s="373" t="s">
        <v>214</v>
      </c>
      <c r="L311" s="413" t="s">
        <v>3652</v>
      </c>
      <c r="M311" s="642">
        <v>44565.0</v>
      </c>
      <c r="N311" s="642">
        <v>44557.0</v>
      </c>
      <c r="O311" s="340"/>
      <c r="P311" s="340" t="s">
        <v>4446</v>
      </c>
      <c r="Q311" s="602">
        <v>0.015</v>
      </c>
      <c r="R311" s="213" t="s">
        <v>3914</v>
      </c>
      <c r="S311" s="603"/>
      <c r="T311" s="325" t="str">
        <f t="shared" si="31"/>
        <v>Não Qualificado</v>
      </c>
      <c r="U311" s="325" t="s">
        <v>215</v>
      </c>
      <c r="V311" s="523" t="s">
        <v>2649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4"/>
      <c r="AI311" s="604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4">
        <v>209133.89</v>
      </c>
      <c r="BB311" s="624">
        <v>210671.09</v>
      </c>
      <c r="BC311" s="624">
        <v>285147.97</v>
      </c>
      <c r="BD311" s="624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5" t="s">
        <v>3636</v>
      </c>
      <c r="B312" s="188" t="s">
        <v>1481</v>
      </c>
      <c r="C312" s="143" t="s">
        <v>1479</v>
      </c>
      <c r="D312" s="340">
        <v>7443645.0</v>
      </c>
      <c r="E312" s="373" t="s">
        <v>18</v>
      </c>
      <c r="F312" s="599" t="s">
        <v>29</v>
      </c>
      <c r="G312" s="616" t="s">
        <v>824</v>
      </c>
      <c r="H312" s="373">
        <f>IFERROR(VLOOKUP(G312,'Cadastro de assessores'!A:B,2,FALSE),"Não Cadastrado")</f>
        <v>12342</v>
      </c>
      <c r="I312" s="373"/>
      <c r="J312" s="622" t="s">
        <v>2408</v>
      </c>
      <c r="K312" s="325" t="s">
        <v>2409</v>
      </c>
      <c r="L312" s="325" t="s">
        <v>3652</v>
      </c>
      <c r="M312" s="325" t="s">
        <v>2409</v>
      </c>
      <c r="N312" s="622" t="s">
        <v>2408</v>
      </c>
      <c r="O312" s="616"/>
      <c r="P312" s="616" t="s">
        <v>38</v>
      </c>
      <c r="Q312" s="644">
        <v>0.007</v>
      </c>
      <c r="R312" s="213"/>
      <c r="S312" s="603"/>
      <c r="T312" s="325" t="str">
        <f t="shared" si="31"/>
        <v>Qualificado</v>
      </c>
      <c r="U312" s="325" t="s">
        <v>215</v>
      </c>
      <c r="V312" s="325" t="s">
        <v>2432</v>
      </c>
      <c r="W312" s="325" t="s">
        <v>29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4"/>
      <c r="AI312" s="604"/>
      <c r="AJ312" s="604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4"/>
      <c r="BB312" s="604">
        <v>0.0</v>
      </c>
      <c r="BC312" s="604">
        <v>0.0</v>
      </c>
      <c r="BD312" s="604">
        <v>1035660.21</v>
      </c>
      <c r="BE312" s="326" t="s">
        <v>2375</v>
      </c>
      <c r="BF312" s="326" t="s">
        <v>2375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5" t="s">
        <v>3636</v>
      </c>
      <c r="B313" s="188" t="s">
        <v>1481</v>
      </c>
      <c r="C313" s="143" t="s">
        <v>1479</v>
      </c>
      <c r="D313" s="340">
        <v>6582735.0</v>
      </c>
      <c r="E313" s="373" t="s">
        <v>18</v>
      </c>
      <c r="F313" s="599" t="s">
        <v>29</v>
      </c>
      <c r="G313" s="616" t="s">
        <v>824</v>
      </c>
      <c r="H313" s="373">
        <f>IFERROR(VLOOKUP(G313,'Cadastro de assessores'!A:B,2,FALSE),"Não Cadastrado")</f>
        <v>12342</v>
      </c>
      <c r="I313" s="373"/>
      <c r="J313" s="373" t="s">
        <v>214</v>
      </c>
      <c r="K313" s="373" t="s">
        <v>214</v>
      </c>
      <c r="L313" s="325" t="s">
        <v>3652</v>
      </c>
      <c r="M313" s="569">
        <v>44579.0</v>
      </c>
      <c r="N313" s="569">
        <v>44579.0</v>
      </c>
      <c r="O313" s="616"/>
      <c r="P313" s="616" t="s">
        <v>38</v>
      </c>
      <c r="Q313" s="644">
        <v>0.007</v>
      </c>
      <c r="R313" s="213" t="s">
        <v>4614</v>
      </c>
      <c r="S313" s="603"/>
      <c r="T313" s="325" t="str">
        <f t="shared" si="31"/>
        <v>Não Qualificado</v>
      </c>
      <c r="U313" s="325" t="s">
        <v>215</v>
      </c>
      <c r="V313" s="325" t="s">
        <v>2432</v>
      </c>
      <c r="W313" s="325" t="s">
        <v>29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4"/>
      <c r="AI313" s="604"/>
      <c r="AJ313" s="604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4"/>
      <c r="BB313" s="604">
        <v>0.0</v>
      </c>
      <c r="BC313" s="604">
        <v>203279.42</v>
      </c>
      <c r="BD313" s="604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5" t="s">
        <v>3636</v>
      </c>
      <c r="B314" s="188" t="s">
        <v>1485</v>
      </c>
      <c r="C314" s="578" t="s">
        <v>4615</v>
      </c>
      <c r="D314" s="641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3669</v>
      </c>
      <c r="K314" s="325"/>
      <c r="L314" s="325"/>
      <c r="M314" s="569"/>
      <c r="N314" s="569"/>
      <c r="O314" s="569"/>
      <c r="P314" s="340" t="s">
        <v>3657</v>
      </c>
      <c r="Q314" s="602">
        <v>0.025</v>
      </c>
      <c r="R314" s="609" t="s">
        <v>3751</v>
      </c>
      <c r="S314" s="603"/>
      <c r="T314" s="325"/>
      <c r="U314" s="325"/>
      <c r="V314" s="325"/>
      <c r="W314" s="325" t="s">
        <v>19</v>
      </c>
      <c r="X314" s="604"/>
      <c r="Y314" s="604"/>
      <c r="Z314" s="604"/>
      <c r="AA314" s="604"/>
      <c r="AB314" s="604"/>
      <c r="AC314" s="604"/>
      <c r="AD314" s="604"/>
      <c r="AE314" s="604"/>
      <c r="AF314" s="604"/>
      <c r="AG314" s="604"/>
      <c r="AH314" s="604"/>
      <c r="AI314" s="604"/>
      <c r="AJ314" s="604"/>
      <c r="AK314" s="604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5" t="s">
        <v>3636</v>
      </c>
      <c r="B315" s="188" t="s">
        <v>4616</v>
      </c>
      <c r="C315" s="578" t="s">
        <v>4617</v>
      </c>
      <c r="D315" s="340">
        <v>5752123.0</v>
      </c>
      <c r="E315" s="325" t="s">
        <v>18</v>
      </c>
      <c r="F315" s="523" t="s">
        <v>29</v>
      </c>
      <c r="G315" s="523" t="s">
        <v>3644</v>
      </c>
      <c r="H315" s="523" t="str">
        <f>IFERROR(VLOOKUP(G315,'Cadastro de assessores'!A:B,2,FALSE),"Não Cadastrado")</f>
        <v>17679</v>
      </c>
      <c r="I315" s="523"/>
      <c r="J315" s="606" t="s">
        <v>2372</v>
      </c>
      <c r="K315" s="325" t="s">
        <v>2372</v>
      </c>
      <c r="L315" s="325" t="s">
        <v>3640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2">
        <v>0.007</v>
      </c>
      <c r="R315" s="609" t="s">
        <v>4618</v>
      </c>
      <c r="S315" s="603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215</v>
      </c>
      <c r="V315" s="325" t="s">
        <v>4061</v>
      </c>
      <c r="W315" s="325" t="s">
        <v>3495</v>
      </c>
      <c r="X315" s="604"/>
      <c r="Y315" s="604"/>
      <c r="Z315" s="604"/>
      <c r="AA315" s="604"/>
      <c r="AB315" s="604"/>
      <c r="AC315" s="604"/>
      <c r="AD315" s="604"/>
      <c r="AE315" s="604"/>
      <c r="AF315" s="604"/>
      <c r="AG315" s="604"/>
      <c r="AH315" s="604"/>
      <c r="AI315" s="604"/>
      <c r="AJ315" s="604"/>
      <c r="AK315" s="604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2375</v>
      </c>
      <c r="BF315" s="326" t="s">
        <v>2375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5" t="s">
        <v>3636</v>
      </c>
      <c r="B316" s="188" t="s">
        <v>4619</v>
      </c>
      <c r="C316" s="605" t="s">
        <v>4620</v>
      </c>
      <c r="D316" s="325">
        <v>4636125.0</v>
      </c>
      <c r="E316" s="373" t="s">
        <v>18</v>
      </c>
      <c r="F316" s="373" t="s">
        <v>29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214</v>
      </c>
      <c r="K316" s="373" t="s">
        <v>214</v>
      </c>
      <c r="L316" s="325" t="s">
        <v>3652</v>
      </c>
      <c r="M316" s="600">
        <v>44215.0</v>
      </c>
      <c r="N316" s="600">
        <v>44215.0</v>
      </c>
      <c r="O316" s="340"/>
      <c r="P316" s="340" t="s">
        <v>3641</v>
      </c>
      <c r="Q316" s="602">
        <v>0.02</v>
      </c>
      <c r="R316" s="609" t="s">
        <v>3743</v>
      </c>
      <c r="S316" s="603"/>
      <c r="T316" s="325" t="str">
        <f t="shared" si="32"/>
        <v>Não Qualificado</v>
      </c>
      <c r="U316" s="325" t="s">
        <v>215</v>
      </c>
      <c r="V316" s="325" t="s">
        <v>2423</v>
      </c>
      <c r="W316" s="325" t="s">
        <v>29</v>
      </c>
      <c r="X316" s="604"/>
      <c r="Y316" s="604"/>
      <c r="Z316" s="604"/>
      <c r="AA316" s="604"/>
      <c r="AB316" s="604"/>
      <c r="AC316" s="604"/>
      <c r="AD316" s="604"/>
      <c r="AE316" s="604"/>
      <c r="AF316" s="604"/>
      <c r="AG316" s="604"/>
      <c r="AH316" s="604"/>
      <c r="AI316" s="604" t="s">
        <v>3647</v>
      </c>
      <c r="AJ316" s="604" t="s">
        <v>3647</v>
      </c>
      <c r="AK316" s="604" t="s">
        <v>4621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5" t="s">
        <v>3636</v>
      </c>
      <c r="B317" s="188" t="s">
        <v>1510</v>
      </c>
      <c r="C317" s="605" t="s">
        <v>1508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214</v>
      </c>
      <c r="K317" s="373" t="s">
        <v>214</v>
      </c>
      <c r="L317" s="325" t="s">
        <v>3652</v>
      </c>
      <c r="M317" s="601">
        <v>44795.0</v>
      </c>
      <c r="N317" s="601">
        <v>44795.0</v>
      </c>
      <c r="O317" s="325"/>
      <c r="P317" s="325" t="s">
        <v>38</v>
      </c>
      <c r="Q317" s="602">
        <v>0.007</v>
      </c>
      <c r="R317" s="609" t="s">
        <v>4622</v>
      </c>
      <c r="S317" s="603"/>
      <c r="T317" s="325"/>
      <c r="U317" s="325" t="s">
        <v>215</v>
      </c>
      <c r="V317" s="325"/>
      <c r="W317" s="325" t="s">
        <v>243</v>
      </c>
      <c r="X317" s="604"/>
      <c r="Y317" s="604"/>
      <c r="Z317" s="604"/>
      <c r="AA317" s="604"/>
      <c r="AB317" s="604"/>
      <c r="AC317" s="604"/>
      <c r="AD317" s="604"/>
      <c r="AE317" s="604"/>
      <c r="AF317" s="604"/>
      <c r="AG317" s="604"/>
      <c r="AH317" s="604"/>
      <c r="AI317" s="604"/>
      <c r="AJ317" s="604"/>
      <c r="AK317" s="604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5" t="s">
        <v>3636</v>
      </c>
      <c r="B318" s="188" t="s">
        <v>4623</v>
      </c>
      <c r="C318" s="605" t="s">
        <v>4624</v>
      </c>
      <c r="D318" s="325">
        <v>4588112.0</v>
      </c>
      <c r="E318" s="373" t="s">
        <v>18</v>
      </c>
      <c r="F318" s="373" t="s">
        <v>29</v>
      </c>
      <c r="G318" s="373" t="s">
        <v>2414</v>
      </c>
      <c r="H318" s="373" t="str">
        <f>IFERROR(VLOOKUP(G318,'Cadastro de assessores'!A:B,2,FALSE),"Não Cadastrado")</f>
        <v>18836</v>
      </c>
      <c r="I318" s="373"/>
      <c r="J318" s="373" t="s">
        <v>214</v>
      </c>
      <c r="K318" s="373" t="s">
        <v>214</v>
      </c>
      <c r="L318" s="325" t="s">
        <v>3652</v>
      </c>
      <c r="M318" s="601">
        <v>44144.0</v>
      </c>
      <c r="N318" s="601">
        <v>44148.0</v>
      </c>
      <c r="O318" s="325"/>
      <c r="P318" s="325" t="s">
        <v>3653</v>
      </c>
      <c r="Q318" s="602">
        <v>0.012</v>
      </c>
      <c r="R318" s="609"/>
      <c r="S318" s="603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215</v>
      </c>
      <c r="V318" s="325" t="s">
        <v>2473</v>
      </c>
      <c r="W318" s="325" t="s">
        <v>780</v>
      </c>
      <c r="X318" s="604" t="s">
        <v>3647</v>
      </c>
      <c r="Y318" s="604" t="s">
        <v>3647</v>
      </c>
      <c r="Z318" s="604" t="s">
        <v>3647</v>
      </c>
      <c r="AA318" s="604" t="s">
        <v>3647</v>
      </c>
      <c r="AB318" s="604" t="s">
        <v>3647</v>
      </c>
      <c r="AC318" s="604" t="s">
        <v>3647</v>
      </c>
      <c r="AD318" s="604" t="s">
        <v>3647</v>
      </c>
      <c r="AE318" s="604" t="s">
        <v>3647</v>
      </c>
      <c r="AF318" s="604" t="s">
        <v>3647</v>
      </c>
      <c r="AG318" s="604" t="s">
        <v>3647</v>
      </c>
      <c r="AH318" s="604" t="s">
        <v>3647</v>
      </c>
      <c r="AI318" s="604"/>
      <c r="AJ318" s="604"/>
      <c r="AK318" s="604" t="s">
        <v>4621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5" t="s">
        <v>3636</v>
      </c>
      <c r="B319" s="188" t="s">
        <v>4625</v>
      </c>
      <c r="C319" s="578" t="s">
        <v>4626</v>
      </c>
      <c r="D319" s="612">
        <v>7046512.0</v>
      </c>
      <c r="E319" s="373" t="s">
        <v>67</v>
      </c>
      <c r="F319" s="373" t="s">
        <v>29</v>
      </c>
      <c r="G319" s="373" t="s">
        <v>3705</v>
      </c>
      <c r="H319" s="373" t="str">
        <f>IFERROR(VLOOKUP(G319,'Cadastro de assessores'!A:B,2,FALSE),"Não Cadastrado")</f>
        <v>1298</v>
      </c>
      <c r="I319" s="373"/>
      <c r="J319" s="606" t="s">
        <v>2372</v>
      </c>
      <c r="K319" s="373" t="s">
        <v>214</v>
      </c>
      <c r="L319" s="325" t="s">
        <v>3652</v>
      </c>
      <c r="M319" s="600">
        <v>44673.0</v>
      </c>
      <c r="N319" s="600">
        <v>44673.0</v>
      </c>
      <c r="O319" s="619">
        <v>44994.0</v>
      </c>
      <c r="P319" s="616" t="s">
        <v>3653</v>
      </c>
      <c r="Q319" s="602">
        <v>0.012</v>
      </c>
      <c r="R319" s="213" t="s">
        <v>4627</v>
      </c>
      <c r="S319" s="603"/>
      <c r="T319" s="325" t="str">
        <f t="shared" si="33"/>
        <v>Não Qualificado</v>
      </c>
      <c r="U319" s="340" t="s">
        <v>296</v>
      </c>
      <c r="V319" s="340" t="s">
        <v>4628</v>
      </c>
      <c r="W319" s="340" t="s">
        <v>243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4"/>
      <c r="AI319" s="604"/>
      <c r="AJ319" s="604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5" t="s">
        <v>3636</v>
      </c>
      <c r="B320" s="188" t="s">
        <v>1543</v>
      </c>
      <c r="C320" s="605" t="s">
        <v>4629</v>
      </c>
      <c r="D320" s="325">
        <v>4616618.0</v>
      </c>
      <c r="E320" s="373" t="s">
        <v>67</v>
      </c>
      <c r="F320" s="373" t="s">
        <v>29</v>
      </c>
      <c r="G320" s="373" t="s">
        <v>4287</v>
      </c>
      <c r="H320" s="373" t="str">
        <f>IFERROR(VLOOKUP(G320,'Cadastro de assessores'!A:B,2,FALSE),"Não Cadastrado")</f>
        <v>14091</v>
      </c>
      <c r="I320" s="373"/>
      <c r="J320" s="373" t="s">
        <v>214</v>
      </c>
      <c r="K320" s="373" t="s">
        <v>214</v>
      </c>
      <c r="L320" s="325" t="s">
        <v>3652</v>
      </c>
      <c r="M320" s="601">
        <v>44154.0</v>
      </c>
      <c r="N320" s="601">
        <v>44159.0</v>
      </c>
      <c r="O320" s="325"/>
      <c r="P320" s="325" t="s">
        <v>3653</v>
      </c>
      <c r="Q320" s="602">
        <v>0.012</v>
      </c>
      <c r="R320" s="609" t="s">
        <v>4630</v>
      </c>
      <c r="S320" s="603"/>
      <c r="T320" s="325" t="str">
        <f t="shared" si="33"/>
        <v>Não Qualificado</v>
      </c>
      <c r="U320" s="325" t="s">
        <v>215</v>
      </c>
      <c r="V320" s="325" t="s">
        <v>2423</v>
      </c>
      <c r="W320" s="325" t="s">
        <v>29</v>
      </c>
      <c r="X320" s="604" t="s">
        <v>3647</v>
      </c>
      <c r="Y320" s="604" t="s">
        <v>3647</v>
      </c>
      <c r="Z320" s="604" t="s">
        <v>3647</v>
      </c>
      <c r="AA320" s="604" t="s">
        <v>3647</v>
      </c>
      <c r="AB320" s="604" t="s">
        <v>3647</v>
      </c>
      <c r="AC320" s="604" t="s">
        <v>3647</v>
      </c>
      <c r="AD320" s="604" t="s">
        <v>3647</v>
      </c>
      <c r="AE320" s="604" t="s">
        <v>3647</v>
      </c>
      <c r="AF320" s="604" t="s">
        <v>3647</v>
      </c>
      <c r="AG320" s="604" t="s">
        <v>3647</v>
      </c>
      <c r="AH320" s="604" t="s">
        <v>3647</v>
      </c>
      <c r="AI320" s="604" t="s">
        <v>3647</v>
      </c>
      <c r="AJ320" s="604" t="s">
        <v>3647</v>
      </c>
      <c r="AK320" s="604" t="s">
        <v>4631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5" t="s">
        <v>3636</v>
      </c>
      <c r="B321" s="188" t="s">
        <v>1543</v>
      </c>
      <c r="C321" s="605" t="s">
        <v>4629</v>
      </c>
      <c r="D321" s="325">
        <v>4859015.0</v>
      </c>
      <c r="E321" s="373" t="s">
        <v>67</v>
      </c>
      <c r="F321" s="373" t="s">
        <v>29</v>
      </c>
      <c r="G321" s="373" t="s">
        <v>4287</v>
      </c>
      <c r="H321" s="373" t="str">
        <f>IFERROR(VLOOKUP(G321,'Cadastro de assessores'!A:B,2,FALSE),"Não Cadastrado")</f>
        <v>14091</v>
      </c>
      <c r="I321" s="373"/>
      <c r="J321" s="373" t="s">
        <v>214</v>
      </c>
      <c r="K321" s="373" t="s">
        <v>214</v>
      </c>
      <c r="L321" s="325" t="s">
        <v>3652</v>
      </c>
      <c r="M321" s="600">
        <v>44239.0</v>
      </c>
      <c r="N321" s="600">
        <v>44239.0</v>
      </c>
      <c r="O321" s="340"/>
      <c r="P321" s="340" t="s">
        <v>3687</v>
      </c>
      <c r="Q321" s="602">
        <v>0.008</v>
      </c>
      <c r="R321" s="609"/>
      <c r="S321" s="603"/>
      <c r="T321" s="325" t="str">
        <f t="shared" si="33"/>
        <v/>
      </c>
      <c r="U321" s="325" t="s">
        <v>215</v>
      </c>
      <c r="V321" s="325" t="s">
        <v>2423</v>
      </c>
      <c r="W321" s="325" t="s">
        <v>29</v>
      </c>
      <c r="X321" s="604"/>
      <c r="Y321" s="604"/>
      <c r="Z321" s="604"/>
      <c r="AA321" s="604"/>
      <c r="AB321" s="604"/>
      <c r="AC321" s="604"/>
      <c r="AD321" s="604"/>
      <c r="AE321" s="604"/>
      <c r="AF321" s="604"/>
      <c r="AG321" s="604"/>
      <c r="AH321" s="604"/>
      <c r="AI321" s="604"/>
      <c r="AJ321" s="604"/>
      <c r="AK321" s="604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5" t="s">
        <v>3636</v>
      </c>
      <c r="B322" s="188" t="s">
        <v>4632</v>
      </c>
      <c r="C322" s="578" t="s">
        <v>4633</v>
      </c>
      <c r="D322" s="340">
        <v>5666607.0</v>
      </c>
      <c r="E322" s="636" t="s">
        <v>18</v>
      </c>
      <c r="F322" s="340" t="s">
        <v>19</v>
      </c>
      <c r="G322" s="340" t="s">
        <v>4634</v>
      </c>
      <c r="H322" s="340" t="str">
        <f>IFERROR(VLOOKUP(G322,'Cadastro de assessores'!A:B,2,FALSE),"Não Cadastrado")</f>
        <v>1275</v>
      </c>
      <c r="I322" s="340"/>
      <c r="J322" s="606" t="s">
        <v>2372</v>
      </c>
      <c r="K322" s="325" t="s">
        <v>2372</v>
      </c>
      <c r="L322" s="636" t="s">
        <v>3640</v>
      </c>
      <c r="M322" s="637">
        <v>44376.0</v>
      </c>
      <c r="N322" s="637">
        <v>44376.0</v>
      </c>
      <c r="O322" s="569">
        <v>44775.0</v>
      </c>
      <c r="P322" s="340" t="s">
        <v>3657</v>
      </c>
      <c r="Q322" s="570">
        <v>0.025</v>
      </c>
      <c r="R322" s="213" t="s">
        <v>4635</v>
      </c>
      <c r="S322" s="603"/>
      <c r="T322" s="325" t="str">
        <f t="shared" si="33"/>
        <v>Não Qualificado</v>
      </c>
      <c r="U322" s="325" t="s">
        <v>215</v>
      </c>
      <c r="V322" s="340" t="s">
        <v>2405</v>
      </c>
      <c r="W322" s="325" t="s">
        <v>3726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5" t="s">
        <v>3636</v>
      </c>
      <c r="B323" s="188" t="s">
        <v>4636</v>
      </c>
      <c r="C323" s="633" t="s">
        <v>4637</v>
      </c>
      <c r="D323" s="612">
        <v>5914962.0</v>
      </c>
      <c r="E323" s="373" t="s">
        <v>18</v>
      </c>
      <c r="F323" s="599" t="s">
        <v>19</v>
      </c>
      <c r="G323" s="373" t="s">
        <v>3972</v>
      </c>
      <c r="H323" s="373" t="str">
        <f>IFERROR(VLOOKUP(G323,'Cadastro de assessores'!A:B,2,FALSE),"Não Cadastrado")</f>
        <v>14294</v>
      </c>
      <c r="I323" s="373"/>
      <c r="J323" s="606" t="s">
        <v>2372</v>
      </c>
      <c r="K323" s="373" t="s">
        <v>214</v>
      </c>
      <c r="L323" s="373" t="s">
        <v>3640</v>
      </c>
      <c r="M323" s="600">
        <v>44454.0</v>
      </c>
      <c r="N323" s="600">
        <v>44461.0</v>
      </c>
      <c r="O323" s="569">
        <v>44830.0</v>
      </c>
      <c r="P323" s="325" t="s">
        <v>38</v>
      </c>
      <c r="Q323" s="602">
        <v>0.007</v>
      </c>
      <c r="R323" s="213"/>
      <c r="S323" s="603"/>
      <c r="T323" s="325" t="str">
        <f t="shared" si="33"/>
        <v/>
      </c>
      <c r="U323" s="325" t="s">
        <v>215</v>
      </c>
      <c r="V323" s="340" t="s">
        <v>4335</v>
      </c>
      <c r="W323" s="340" t="s">
        <v>298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5" t="s">
        <v>3636</v>
      </c>
      <c r="B324" s="188" t="s">
        <v>1546</v>
      </c>
      <c r="C324" s="633" t="s">
        <v>1544</v>
      </c>
      <c r="D324" s="612">
        <v>5958737.0</v>
      </c>
      <c r="E324" s="599" t="s">
        <v>18</v>
      </c>
      <c r="F324" s="599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214</v>
      </c>
      <c r="K324" s="373" t="s">
        <v>214</v>
      </c>
      <c r="L324" s="325" t="s">
        <v>3652</v>
      </c>
      <c r="M324" s="613">
        <v>44596.0</v>
      </c>
      <c r="N324" s="613">
        <v>44614.0</v>
      </c>
      <c r="O324" s="325"/>
      <c r="P324" s="325" t="s">
        <v>38</v>
      </c>
      <c r="Q324" s="602">
        <v>0.007</v>
      </c>
      <c r="R324" s="213"/>
      <c r="S324" s="603"/>
      <c r="T324" s="325" t="str">
        <f t="shared" si="33"/>
        <v/>
      </c>
      <c r="U324" s="325" t="s">
        <v>215</v>
      </c>
      <c r="V324" s="340" t="s">
        <v>3128</v>
      </c>
      <c r="W324" s="340" t="s">
        <v>29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5" t="s">
        <v>3636</v>
      </c>
      <c r="B325" s="188" t="s">
        <v>4638</v>
      </c>
      <c r="C325" s="605" t="s">
        <v>4639</v>
      </c>
      <c r="D325" s="340">
        <v>4712860.0</v>
      </c>
      <c r="E325" s="325" t="s">
        <v>67</v>
      </c>
      <c r="F325" s="325" t="s">
        <v>29</v>
      </c>
      <c r="G325" s="325" t="s">
        <v>3904</v>
      </c>
      <c r="H325" s="325" t="str">
        <f>IFERROR(VLOOKUP(G325,'Cadastro de assessores'!A:B,2,FALSE),"Não Cadastrado")</f>
        <v>15049</v>
      </c>
      <c r="I325" s="325"/>
      <c r="J325" s="606" t="s">
        <v>2372</v>
      </c>
      <c r="K325" s="325" t="s">
        <v>2372</v>
      </c>
      <c r="L325" s="325" t="s">
        <v>3640</v>
      </c>
      <c r="M325" s="608">
        <v>44203.0</v>
      </c>
      <c r="N325" s="608">
        <v>44203.0</v>
      </c>
      <c r="O325" s="608">
        <v>44418.0</v>
      </c>
      <c r="P325" s="325" t="s">
        <v>3645</v>
      </c>
      <c r="Q325" s="602">
        <v>0.015</v>
      </c>
      <c r="R325" s="609" t="s">
        <v>3861</v>
      </c>
      <c r="S325" s="603"/>
      <c r="T325" s="325" t="str">
        <f t="shared" si="33"/>
        <v>Não Qualificado</v>
      </c>
      <c r="U325" s="325" t="s">
        <v>215</v>
      </c>
      <c r="V325" s="325" t="s">
        <v>2389</v>
      </c>
      <c r="W325" s="325" t="s">
        <v>29</v>
      </c>
      <c r="X325" s="604"/>
      <c r="Y325" s="604"/>
      <c r="Z325" s="604"/>
      <c r="AA325" s="604"/>
      <c r="AB325" s="604"/>
      <c r="AC325" s="604"/>
      <c r="AD325" s="604"/>
      <c r="AE325" s="604"/>
      <c r="AF325" s="604"/>
      <c r="AG325" s="604"/>
      <c r="AH325" s="604"/>
      <c r="AI325" s="604"/>
      <c r="AJ325" s="604"/>
      <c r="AK325" s="604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2375</v>
      </c>
      <c r="BF325" s="326" t="s">
        <v>2375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5" t="s">
        <v>3636</v>
      </c>
      <c r="B326" s="188" t="s">
        <v>4640</v>
      </c>
      <c r="C326" s="578" t="s">
        <v>4641</v>
      </c>
      <c r="D326" s="340">
        <v>5661723.0</v>
      </c>
      <c r="E326" s="373" t="s">
        <v>2358</v>
      </c>
      <c r="F326" s="599" t="s">
        <v>29</v>
      </c>
      <c r="G326" s="599" t="s">
        <v>2358</v>
      </c>
      <c r="H326" s="599" t="str">
        <f>IFERROR(VLOOKUP(G326,'Cadastro de assessores'!A:B,2,FALSE),"Não Cadastrado")</f>
        <v>18986</v>
      </c>
      <c r="I326" s="599"/>
      <c r="J326" s="373" t="s">
        <v>3639</v>
      </c>
      <c r="K326" s="325" t="s">
        <v>214</v>
      </c>
      <c r="L326" s="325" t="s">
        <v>3668</v>
      </c>
      <c r="M326" s="600">
        <v>44369.0</v>
      </c>
      <c r="N326" s="600">
        <v>44369.0</v>
      </c>
      <c r="O326" s="325"/>
      <c r="P326" s="325" t="s">
        <v>3645</v>
      </c>
      <c r="Q326" s="602">
        <v>0.015</v>
      </c>
      <c r="R326" s="213"/>
      <c r="S326" s="603"/>
      <c r="T326" s="325" t="str">
        <f t="shared" si="33"/>
        <v/>
      </c>
      <c r="U326" s="325" t="s">
        <v>215</v>
      </c>
      <c r="V326" s="340" t="s">
        <v>2384</v>
      </c>
      <c r="W326" s="340" t="s">
        <v>29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5" t="s">
        <v>3636</v>
      </c>
      <c r="B327" s="188" t="s">
        <v>3044</v>
      </c>
      <c r="C327" s="605" t="s">
        <v>3042</v>
      </c>
      <c r="D327" s="325">
        <v>4600625.0</v>
      </c>
      <c r="E327" s="373" t="s">
        <v>18</v>
      </c>
      <c r="F327" s="373" t="s">
        <v>29</v>
      </c>
      <c r="G327" s="373" t="s">
        <v>2069</v>
      </c>
      <c r="H327" s="373" t="str">
        <f>IFERROR(VLOOKUP(G327,'Cadastro de assessores'!A:B,2,FALSE),"Não Cadastrado")</f>
        <v>18256</v>
      </c>
      <c r="I327" s="373"/>
      <c r="J327" s="373" t="s">
        <v>214</v>
      </c>
      <c r="K327" s="373" t="s">
        <v>214</v>
      </c>
      <c r="L327" s="325" t="s">
        <v>3652</v>
      </c>
      <c r="M327" s="601">
        <v>44180.0</v>
      </c>
      <c r="N327" s="601">
        <v>44180.0</v>
      </c>
      <c r="O327" s="325"/>
      <c r="P327" s="325" t="s">
        <v>3657</v>
      </c>
      <c r="Q327" s="602">
        <v>0.025</v>
      </c>
      <c r="R327" s="609" t="s">
        <v>4642</v>
      </c>
      <c r="S327" s="603"/>
      <c r="T327" s="325" t="str">
        <f t="shared" si="33"/>
        <v>Não Qualificado</v>
      </c>
      <c r="U327" s="325" t="s">
        <v>215</v>
      </c>
      <c r="V327" s="325" t="s">
        <v>2423</v>
      </c>
      <c r="W327" s="325" t="s">
        <v>29</v>
      </c>
      <c r="X327" s="604" t="s">
        <v>3647</v>
      </c>
      <c r="Y327" s="604" t="s">
        <v>3647</v>
      </c>
      <c r="Z327" s="604" t="s">
        <v>3647</v>
      </c>
      <c r="AA327" s="604" t="s">
        <v>3647</v>
      </c>
      <c r="AB327" s="604" t="s">
        <v>3647</v>
      </c>
      <c r="AC327" s="604" t="s">
        <v>3647</v>
      </c>
      <c r="AD327" s="604" t="s">
        <v>3647</v>
      </c>
      <c r="AE327" s="604" t="s">
        <v>3647</v>
      </c>
      <c r="AF327" s="604" t="s">
        <v>3647</v>
      </c>
      <c r="AG327" s="604" t="s">
        <v>3647</v>
      </c>
      <c r="AH327" s="604" t="s">
        <v>3647</v>
      </c>
      <c r="AI327" s="604" t="s">
        <v>3647</v>
      </c>
      <c r="AJ327" s="604" t="s">
        <v>3647</v>
      </c>
      <c r="AK327" s="604" t="s">
        <v>3647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5" t="s">
        <v>3636</v>
      </c>
      <c r="B328" s="188" t="s">
        <v>4643</v>
      </c>
      <c r="C328" s="578" t="s">
        <v>4644</v>
      </c>
      <c r="D328" s="340">
        <v>5630594.0</v>
      </c>
      <c r="E328" s="373" t="s">
        <v>18</v>
      </c>
      <c r="F328" s="599" t="s">
        <v>29</v>
      </c>
      <c r="G328" s="373" t="s">
        <v>4151</v>
      </c>
      <c r="H328" s="599" t="str">
        <f>IFERROR(VLOOKUP(G328,'Cadastro de assessores'!A:B,2,FALSE),"Não Cadastrado")</f>
        <v>13896</v>
      </c>
      <c r="I328" s="599"/>
      <c r="J328" s="373" t="s">
        <v>214</v>
      </c>
      <c r="K328" s="373" t="s">
        <v>214</v>
      </c>
      <c r="L328" s="325" t="s">
        <v>3652</v>
      </c>
      <c r="M328" s="600">
        <v>44356.0</v>
      </c>
      <c r="N328" s="600">
        <v>44356.0</v>
      </c>
      <c r="O328" s="340"/>
      <c r="P328" s="340" t="s">
        <v>3849</v>
      </c>
      <c r="Q328" s="602">
        <v>0.02</v>
      </c>
      <c r="R328" s="213"/>
      <c r="S328" s="603"/>
      <c r="T328" s="325" t="str">
        <f t="shared" si="33"/>
        <v/>
      </c>
      <c r="U328" s="325" t="s">
        <v>215</v>
      </c>
      <c r="V328" s="325" t="s">
        <v>2428</v>
      </c>
      <c r="W328" s="325" t="s">
        <v>243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5" t="s">
        <v>3636</v>
      </c>
      <c r="B329" s="188" t="s">
        <v>4645</v>
      </c>
      <c r="C329" s="605" t="s">
        <v>4646</v>
      </c>
      <c r="D329" s="325">
        <v>4680045.0</v>
      </c>
      <c r="E329" s="373" t="s">
        <v>67</v>
      </c>
      <c r="F329" s="373" t="s">
        <v>29</v>
      </c>
      <c r="G329" s="373" t="s">
        <v>3904</v>
      </c>
      <c r="H329" s="373" t="str">
        <f>IFERROR(VLOOKUP(G329,'Cadastro de assessores'!A:B,2,FALSE),"Não Cadastrado")</f>
        <v>15049</v>
      </c>
      <c r="I329" s="373"/>
      <c r="J329" s="373" t="s">
        <v>3639</v>
      </c>
      <c r="K329" s="325" t="s">
        <v>239</v>
      </c>
      <c r="L329" s="325" t="s">
        <v>3668</v>
      </c>
      <c r="M329" s="601">
        <v>44182.0</v>
      </c>
      <c r="N329" s="601">
        <v>44183.0</v>
      </c>
      <c r="O329" s="325"/>
      <c r="P329" s="325" t="s">
        <v>3645</v>
      </c>
      <c r="Q329" s="602">
        <v>0.015</v>
      </c>
      <c r="R329" s="609"/>
      <c r="S329" s="603"/>
      <c r="T329" s="325" t="str">
        <f t="shared" si="33"/>
        <v>Não Qualificado</v>
      </c>
      <c r="U329" s="325" t="s">
        <v>215</v>
      </c>
      <c r="V329" s="325" t="s">
        <v>2389</v>
      </c>
      <c r="W329" s="325" t="s">
        <v>29</v>
      </c>
      <c r="X329" s="604" t="s">
        <v>3647</v>
      </c>
      <c r="Y329" s="604" t="s">
        <v>3647</v>
      </c>
      <c r="Z329" s="604" t="s">
        <v>3647</v>
      </c>
      <c r="AA329" s="604" t="s">
        <v>3647</v>
      </c>
      <c r="AB329" s="604" t="s">
        <v>3647</v>
      </c>
      <c r="AC329" s="604" t="s">
        <v>3647</v>
      </c>
      <c r="AD329" s="604" t="s">
        <v>3647</v>
      </c>
      <c r="AE329" s="604" t="s">
        <v>3647</v>
      </c>
      <c r="AF329" s="604" t="s">
        <v>3647</v>
      </c>
      <c r="AG329" s="604" t="s">
        <v>3647</v>
      </c>
      <c r="AH329" s="604" t="s">
        <v>3647</v>
      </c>
      <c r="AI329" s="604" t="s">
        <v>3647</v>
      </c>
      <c r="AJ329" s="604" t="s">
        <v>3647</v>
      </c>
      <c r="AK329" s="604" t="s">
        <v>3647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5" t="s">
        <v>3636</v>
      </c>
      <c r="B330" s="188" t="s">
        <v>4647</v>
      </c>
      <c r="C330" s="633" t="s">
        <v>4648</v>
      </c>
      <c r="D330" s="325">
        <v>7854925.0</v>
      </c>
      <c r="E330" s="671" t="s">
        <v>18</v>
      </c>
      <c r="F330" s="661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214</v>
      </c>
      <c r="K330" s="373" t="s">
        <v>214</v>
      </c>
      <c r="L330" s="325" t="s">
        <v>3652</v>
      </c>
      <c r="M330" s="600">
        <v>44602.0</v>
      </c>
      <c r="N330" s="600">
        <v>44606.0</v>
      </c>
      <c r="O330" s="325"/>
      <c r="P330" s="325" t="s">
        <v>4649</v>
      </c>
      <c r="Q330" s="602">
        <v>0.012</v>
      </c>
      <c r="R330" s="518" t="s">
        <v>4650</v>
      </c>
      <c r="S330" s="603"/>
      <c r="T330" s="325" t="str">
        <f t="shared" si="33"/>
        <v/>
      </c>
      <c r="U330" s="325" t="s">
        <v>215</v>
      </c>
      <c r="V330" s="325" t="s">
        <v>2461</v>
      </c>
      <c r="W330" s="325" t="s">
        <v>19</v>
      </c>
      <c r="X330" s="604"/>
      <c r="Y330" s="604"/>
      <c r="Z330" s="604"/>
      <c r="AA330" s="604"/>
      <c r="AB330" s="604"/>
      <c r="AC330" s="604"/>
      <c r="AD330" s="604"/>
      <c r="AE330" s="604"/>
      <c r="AF330" s="604"/>
      <c r="AG330" s="604"/>
      <c r="AH330" s="604"/>
      <c r="AI330" s="604"/>
      <c r="AJ330" s="604"/>
      <c r="AK330" s="604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5" t="s">
        <v>3636</v>
      </c>
      <c r="B331" s="188" t="s">
        <v>4651</v>
      </c>
      <c r="C331" s="605" t="s">
        <v>4652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6" t="s">
        <v>2372</v>
      </c>
      <c r="K331" s="325" t="s">
        <v>2372</v>
      </c>
      <c r="L331" s="325" t="s">
        <v>3652</v>
      </c>
      <c r="M331" s="608">
        <v>44251.0</v>
      </c>
      <c r="N331" s="608">
        <v>44251.0</v>
      </c>
      <c r="O331" s="608">
        <v>44783.0</v>
      </c>
      <c r="P331" s="325" t="s">
        <v>3645</v>
      </c>
      <c r="Q331" s="602">
        <v>0.015</v>
      </c>
      <c r="R331" s="609" t="s">
        <v>4653</v>
      </c>
      <c r="S331" s="603"/>
      <c r="T331" s="325" t="str">
        <f t="shared" si="33"/>
        <v>Não Qualificado</v>
      </c>
      <c r="U331" s="325" t="s">
        <v>215</v>
      </c>
      <c r="V331" s="325" t="s">
        <v>4129</v>
      </c>
      <c r="W331" s="325" t="s">
        <v>29</v>
      </c>
      <c r="X331" s="604"/>
      <c r="Y331" s="604"/>
      <c r="Z331" s="604"/>
      <c r="AA331" s="604"/>
      <c r="AB331" s="604"/>
      <c r="AC331" s="604"/>
      <c r="AD331" s="604"/>
      <c r="AE331" s="604"/>
      <c r="AF331" s="604"/>
      <c r="AG331" s="604"/>
      <c r="AH331" s="604"/>
      <c r="AI331" s="604"/>
      <c r="AJ331" s="604"/>
      <c r="AK331" s="604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5" t="s">
        <v>3636</v>
      </c>
      <c r="B332" s="188" t="s">
        <v>1563</v>
      </c>
      <c r="C332" s="578" t="s">
        <v>1561</v>
      </c>
      <c r="D332" s="340">
        <v>581733.0</v>
      </c>
      <c r="E332" s="373" t="s">
        <v>18</v>
      </c>
      <c r="F332" s="599" t="s">
        <v>29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214</v>
      </c>
      <c r="K332" s="373" t="s">
        <v>214</v>
      </c>
      <c r="L332" s="325" t="s">
        <v>3652</v>
      </c>
      <c r="M332" s="600">
        <v>44452.0</v>
      </c>
      <c r="N332" s="600">
        <v>44453.0</v>
      </c>
      <c r="O332" s="340"/>
      <c r="P332" s="340" t="s">
        <v>3657</v>
      </c>
      <c r="Q332" s="602">
        <v>0.015</v>
      </c>
      <c r="R332" s="213" t="s">
        <v>4654</v>
      </c>
      <c r="S332" s="603"/>
      <c r="T332" s="325" t="str">
        <f t="shared" si="33"/>
        <v>Não Qualificado</v>
      </c>
      <c r="U332" s="325" t="s">
        <v>215</v>
      </c>
      <c r="V332" s="340" t="s">
        <v>2400</v>
      </c>
      <c r="W332" s="325" t="s">
        <v>29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4"/>
      <c r="AJ332" s="604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5" t="s">
        <v>3636</v>
      </c>
      <c r="B333" s="188" t="s">
        <v>1563</v>
      </c>
      <c r="C333" s="578" t="s">
        <v>1561</v>
      </c>
      <c r="D333" s="612">
        <v>8089465.0</v>
      </c>
      <c r="E333" s="672" t="s">
        <v>18</v>
      </c>
      <c r="F333" s="599" t="s">
        <v>29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214</v>
      </c>
      <c r="K333" s="340" t="s">
        <v>214</v>
      </c>
      <c r="L333" s="413" t="s">
        <v>3652</v>
      </c>
      <c r="M333" s="673">
        <v>44630.0</v>
      </c>
      <c r="N333" s="673">
        <v>44631.0</v>
      </c>
      <c r="O333" s="340"/>
      <c r="P333" s="340" t="s">
        <v>38</v>
      </c>
      <c r="Q333" s="570">
        <v>0.007</v>
      </c>
      <c r="R333" s="213" t="s">
        <v>4654</v>
      </c>
      <c r="S333" s="603"/>
      <c r="T333" s="325" t="str">
        <f t="shared" si="33"/>
        <v>Não Qualificado</v>
      </c>
      <c r="U333" s="325" t="s">
        <v>215</v>
      </c>
      <c r="V333" s="340" t="s">
        <v>2400</v>
      </c>
      <c r="W333" s="340" t="s">
        <v>29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5" t="s">
        <v>3636</v>
      </c>
      <c r="B334" s="188" t="s">
        <v>1567</v>
      </c>
      <c r="C334" s="578" t="s">
        <v>1565</v>
      </c>
      <c r="D334" s="340">
        <v>5581002.0</v>
      </c>
      <c r="E334" s="373" t="s">
        <v>18</v>
      </c>
      <c r="F334" s="373" t="s">
        <v>29</v>
      </c>
      <c r="G334" s="599" t="s">
        <v>79</v>
      </c>
      <c r="H334" s="599">
        <f>IFERROR(VLOOKUP(G334,'Cadastro de assessores'!A:B,2,FALSE),"Não Cadastrado")</f>
        <v>12344</v>
      </c>
      <c r="I334" s="599"/>
      <c r="J334" s="373" t="s">
        <v>214</v>
      </c>
      <c r="K334" s="373" t="s">
        <v>214</v>
      </c>
      <c r="L334" s="325" t="s">
        <v>3652</v>
      </c>
      <c r="M334" s="600">
        <v>44340.0</v>
      </c>
      <c r="N334" s="600">
        <v>44340.0</v>
      </c>
      <c r="O334" s="340"/>
      <c r="P334" s="340" t="s">
        <v>3657</v>
      </c>
      <c r="Q334" s="602">
        <v>0.025</v>
      </c>
      <c r="R334" s="609" t="s">
        <v>4655</v>
      </c>
      <c r="S334" s="603"/>
      <c r="T334" s="325" t="str">
        <f t="shared" si="33"/>
        <v/>
      </c>
      <c r="U334" s="325" t="s">
        <v>215</v>
      </c>
      <c r="V334" s="325" t="s">
        <v>2432</v>
      </c>
      <c r="W334" s="325" t="s">
        <v>29</v>
      </c>
      <c r="X334" s="604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5" t="s">
        <v>3636</v>
      </c>
      <c r="B335" s="188" t="s">
        <v>1567</v>
      </c>
      <c r="C335" s="605" t="s">
        <v>1565</v>
      </c>
      <c r="D335" s="654">
        <v>4924154.0</v>
      </c>
      <c r="E335" s="373" t="s">
        <v>18</v>
      </c>
      <c r="F335" s="373" t="s">
        <v>29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214</v>
      </c>
      <c r="K335" s="373" t="s">
        <v>214</v>
      </c>
      <c r="L335" s="325" t="s">
        <v>3652</v>
      </c>
      <c r="M335" s="600">
        <v>44265.0</v>
      </c>
      <c r="N335" s="600">
        <v>44265.0</v>
      </c>
      <c r="O335" s="325"/>
      <c r="P335" s="325" t="s">
        <v>38</v>
      </c>
      <c r="Q335" s="602">
        <v>0.007</v>
      </c>
      <c r="R335" s="609" t="s">
        <v>4656</v>
      </c>
      <c r="S335" s="603"/>
      <c r="T335" s="325" t="str">
        <f t="shared" si="33"/>
        <v>Não Qualificado</v>
      </c>
      <c r="U335" s="325" t="s">
        <v>215</v>
      </c>
      <c r="V335" s="325" t="s">
        <v>2432</v>
      </c>
      <c r="W335" s="325" t="s">
        <v>29</v>
      </c>
      <c r="X335" s="604"/>
      <c r="Y335" s="604"/>
      <c r="Z335" s="604"/>
      <c r="AA335" s="604"/>
      <c r="AB335" s="604"/>
      <c r="AC335" s="604"/>
      <c r="AD335" s="604"/>
      <c r="AE335" s="604"/>
      <c r="AF335" s="604"/>
      <c r="AG335" s="604"/>
      <c r="AH335" s="604"/>
      <c r="AI335" s="604"/>
      <c r="AJ335" s="604"/>
      <c r="AK335" s="604"/>
      <c r="AL335" s="326"/>
      <c r="AM335" s="326"/>
      <c r="AN335" s="326"/>
      <c r="AO335" s="326" t="s">
        <v>2409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5" t="s">
        <v>3636</v>
      </c>
      <c r="B336" s="188" t="s">
        <v>4657</v>
      </c>
      <c r="C336" s="578" t="s">
        <v>4658</v>
      </c>
      <c r="D336" s="340">
        <v>2580097.0</v>
      </c>
      <c r="E336" s="325" t="s">
        <v>18</v>
      </c>
      <c r="F336" s="325" t="s">
        <v>29</v>
      </c>
      <c r="G336" s="325" t="s">
        <v>3531</v>
      </c>
      <c r="H336" s="325" t="str">
        <f>IFERROR(VLOOKUP(G336,'Cadastro de assessores'!A:B,2,FALSE),"Não Cadastrado")</f>
        <v>18266</v>
      </c>
      <c r="I336" s="325"/>
      <c r="J336" s="606" t="s">
        <v>2372</v>
      </c>
      <c r="K336" s="325" t="s">
        <v>2372</v>
      </c>
      <c r="L336" s="325" t="s">
        <v>3652</v>
      </c>
      <c r="M336" s="569">
        <v>44341.0</v>
      </c>
      <c r="N336" s="569">
        <v>44341.0</v>
      </c>
      <c r="O336" s="608">
        <v>44788.0</v>
      </c>
      <c r="P336" s="340" t="s">
        <v>4659</v>
      </c>
      <c r="Q336" s="602">
        <v>0.025</v>
      </c>
      <c r="R336" s="609" t="s">
        <v>4660</v>
      </c>
      <c r="S336" s="603"/>
      <c r="T336" s="325" t="str">
        <f t="shared" si="33"/>
        <v/>
      </c>
      <c r="U336" s="325" t="s">
        <v>215</v>
      </c>
      <c r="V336" s="325" t="s">
        <v>2432</v>
      </c>
      <c r="W336" s="325" t="s">
        <v>29</v>
      </c>
      <c r="X336" s="604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5" t="s">
        <v>3636</v>
      </c>
      <c r="B337" s="188" t="s">
        <v>4661</v>
      </c>
      <c r="C337" s="578" t="s">
        <v>4662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6" t="s">
        <v>2372</v>
      </c>
      <c r="K337" s="325" t="s">
        <v>2372</v>
      </c>
      <c r="L337" s="325" t="s">
        <v>3640</v>
      </c>
      <c r="M337" s="608">
        <v>44424.0</v>
      </c>
      <c r="N337" s="608">
        <v>44424.0</v>
      </c>
      <c r="O337" s="569">
        <v>44642.0</v>
      </c>
      <c r="P337" s="340" t="s">
        <v>3857</v>
      </c>
      <c r="Q337" s="602">
        <v>0.02</v>
      </c>
      <c r="R337" s="609" t="s">
        <v>4663</v>
      </c>
      <c r="S337" s="603"/>
      <c r="T337" s="325" t="str">
        <f t="shared" si="33"/>
        <v>Não Qualificado</v>
      </c>
      <c r="U337" s="325" t="s">
        <v>215</v>
      </c>
      <c r="V337" s="340" t="s">
        <v>2428</v>
      </c>
      <c r="W337" s="340" t="s">
        <v>243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4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2375</v>
      </c>
      <c r="BF337" s="326" t="s">
        <v>2375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5" t="s">
        <v>3636</v>
      </c>
      <c r="B338" s="188" t="s">
        <v>1578</v>
      </c>
      <c r="C338" s="578" t="s">
        <v>1576</v>
      </c>
      <c r="D338" s="340">
        <v>511539.0</v>
      </c>
      <c r="E338" s="373" t="s">
        <v>18</v>
      </c>
      <c r="F338" s="599" t="s">
        <v>19</v>
      </c>
      <c r="G338" s="373" t="s">
        <v>52</v>
      </c>
      <c r="H338" s="599" t="str">
        <f>IFERROR(VLOOKUP(G338,'Cadastro de assessores'!A:B,2,FALSE),"Não Cadastrado")</f>
        <v>18009</v>
      </c>
      <c r="I338" s="599"/>
      <c r="J338" s="373" t="s">
        <v>214</v>
      </c>
      <c r="K338" s="373" t="s">
        <v>214</v>
      </c>
      <c r="L338" s="325" t="s">
        <v>3652</v>
      </c>
      <c r="M338" s="600">
        <v>44368.0</v>
      </c>
      <c r="N338" s="600">
        <v>44379.0</v>
      </c>
      <c r="O338" s="340"/>
      <c r="P338" s="340" t="s">
        <v>3818</v>
      </c>
      <c r="Q338" s="602">
        <v>0.02</v>
      </c>
      <c r="R338" s="609" t="s">
        <v>4664</v>
      </c>
      <c r="S338" s="603"/>
      <c r="T338" s="325" t="str">
        <f t="shared" si="33"/>
        <v>Não Qualificado</v>
      </c>
      <c r="U338" s="325" t="s">
        <v>215</v>
      </c>
      <c r="V338" s="340" t="s">
        <v>2428</v>
      </c>
      <c r="W338" s="340" t="s">
        <v>243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5" t="s">
        <v>3636</v>
      </c>
      <c r="B339" s="188" t="s">
        <v>4665</v>
      </c>
      <c r="C339" s="605" t="s">
        <v>4666</v>
      </c>
      <c r="D339" s="325">
        <v>4687018.0</v>
      </c>
      <c r="E339" s="325" t="s">
        <v>67</v>
      </c>
      <c r="F339" s="325" t="s">
        <v>29</v>
      </c>
      <c r="G339" s="325" t="s">
        <v>4667</v>
      </c>
      <c r="H339" s="325" t="str">
        <f>IFERROR(VLOOKUP(G339,'Cadastro de assessores'!A:B,2,FALSE),"Não Cadastrado")</f>
        <v>1153</v>
      </c>
      <c r="I339" s="325"/>
      <c r="J339" s="606" t="s">
        <v>2372</v>
      </c>
      <c r="K339" s="325" t="s">
        <v>2372</v>
      </c>
      <c r="L339" s="325" t="s">
        <v>3640</v>
      </c>
      <c r="M339" s="608">
        <v>44225.0</v>
      </c>
      <c r="N339" s="608">
        <v>44225.0</v>
      </c>
      <c r="O339" s="608">
        <v>44627.0</v>
      </c>
      <c r="P339" s="325" t="s">
        <v>3657</v>
      </c>
      <c r="Q339" s="602">
        <v>0.025</v>
      </c>
      <c r="R339" s="609" t="s">
        <v>4668</v>
      </c>
      <c r="S339" s="603"/>
      <c r="T339" s="325" t="str">
        <f t="shared" si="33"/>
        <v>Não Qualificado</v>
      </c>
      <c r="U339" s="325" t="s">
        <v>215</v>
      </c>
      <c r="V339" s="325" t="s">
        <v>2411</v>
      </c>
      <c r="W339" s="325" t="s">
        <v>29</v>
      </c>
      <c r="X339" s="604"/>
      <c r="Y339" s="604"/>
      <c r="Z339" s="604"/>
      <c r="AA339" s="604"/>
      <c r="AB339" s="604"/>
      <c r="AC339" s="604"/>
      <c r="AD339" s="604"/>
      <c r="AE339" s="604"/>
      <c r="AF339" s="604"/>
      <c r="AG339" s="604"/>
      <c r="AH339" s="604"/>
      <c r="AI339" s="604"/>
      <c r="AJ339" s="604"/>
      <c r="AK339" s="604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2375</v>
      </c>
      <c r="BF339" s="326" t="s">
        <v>2375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5" t="s">
        <v>3636</v>
      </c>
      <c r="B340" s="188" t="s">
        <v>4669</v>
      </c>
      <c r="C340" s="605" t="s">
        <v>4670</v>
      </c>
      <c r="D340" s="325">
        <v>2201017.0</v>
      </c>
      <c r="E340" s="373" t="s">
        <v>67</v>
      </c>
      <c r="F340" s="373" t="s">
        <v>29</v>
      </c>
      <c r="G340" s="373" t="s">
        <v>3691</v>
      </c>
      <c r="H340" s="373"/>
      <c r="I340" s="373"/>
      <c r="J340" s="373" t="s">
        <v>214</v>
      </c>
      <c r="K340" s="373"/>
      <c r="L340" s="325"/>
      <c r="M340" s="600"/>
      <c r="N340" s="600">
        <v>44893.0</v>
      </c>
      <c r="O340" s="325"/>
      <c r="P340" s="325" t="s">
        <v>38</v>
      </c>
      <c r="Q340" s="602">
        <v>0.01</v>
      </c>
      <c r="R340" s="609" t="s">
        <v>4671</v>
      </c>
      <c r="S340" s="603"/>
      <c r="T340" s="325"/>
      <c r="U340" s="325"/>
      <c r="V340" s="325"/>
      <c r="W340" s="325" t="s">
        <v>298</v>
      </c>
      <c r="X340" s="604"/>
      <c r="Y340" s="604"/>
      <c r="Z340" s="604"/>
      <c r="AA340" s="604"/>
      <c r="AB340" s="604"/>
      <c r="AC340" s="604"/>
      <c r="AD340" s="604"/>
      <c r="AE340" s="604"/>
      <c r="AF340" s="604"/>
      <c r="AG340" s="604"/>
      <c r="AH340" s="604"/>
      <c r="AI340" s="604"/>
      <c r="AJ340" s="604"/>
      <c r="AK340" s="604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5" t="s">
        <v>3636</v>
      </c>
      <c r="B341" s="188" t="s">
        <v>4672</v>
      </c>
      <c r="C341" s="605" t="s">
        <v>4673</v>
      </c>
      <c r="D341" s="325">
        <v>4637696.0</v>
      </c>
      <c r="E341" s="373" t="s">
        <v>18</v>
      </c>
      <c r="F341" s="373" t="s">
        <v>29</v>
      </c>
      <c r="G341" s="373" t="s">
        <v>2069</v>
      </c>
      <c r="H341" s="373" t="str">
        <f>IFERROR(VLOOKUP(G341,'Cadastro de assessores'!A:B,2,FALSE),"Não Cadastrado")</f>
        <v>18256</v>
      </c>
      <c r="I341" s="373"/>
      <c r="J341" s="373" t="s">
        <v>214</v>
      </c>
      <c r="K341" s="373" t="s">
        <v>214</v>
      </c>
      <c r="L341" s="325" t="s">
        <v>3652</v>
      </c>
      <c r="M341" s="600">
        <v>44249.0</v>
      </c>
      <c r="N341" s="600">
        <v>44249.0</v>
      </c>
      <c r="O341" s="325"/>
      <c r="P341" s="325" t="s">
        <v>3645</v>
      </c>
      <c r="Q341" s="602">
        <v>0.015</v>
      </c>
      <c r="R341" s="609"/>
      <c r="S341" s="603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215</v>
      </c>
      <c r="V341" s="325" t="s">
        <v>2432</v>
      </c>
      <c r="W341" s="325" t="s">
        <v>29</v>
      </c>
      <c r="X341" s="604" t="s">
        <v>3647</v>
      </c>
      <c r="Y341" s="604" t="s">
        <v>3647</v>
      </c>
      <c r="Z341" s="604" t="s">
        <v>3647</v>
      </c>
      <c r="AA341" s="604" t="s">
        <v>3647</v>
      </c>
      <c r="AB341" s="604" t="s">
        <v>3647</v>
      </c>
      <c r="AC341" s="604" t="s">
        <v>3647</v>
      </c>
      <c r="AD341" s="604" t="s">
        <v>3647</v>
      </c>
      <c r="AE341" s="604" t="s">
        <v>3647</v>
      </c>
      <c r="AF341" s="604" t="s">
        <v>3647</v>
      </c>
      <c r="AG341" s="604" t="s">
        <v>3647</v>
      </c>
      <c r="AH341" s="604" t="s">
        <v>3647</v>
      </c>
      <c r="AI341" s="604" t="s">
        <v>3647</v>
      </c>
      <c r="AJ341" s="604" t="s">
        <v>3647</v>
      </c>
      <c r="AK341" s="604" t="s">
        <v>3647</v>
      </c>
      <c r="AL341" s="326" t="s">
        <v>2409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5" t="s">
        <v>3636</v>
      </c>
      <c r="B342" s="188" t="s">
        <v>4674</v>
      </c>
      <c r="C342" s="605" t="s">
        <v>4675</v>
      </c>
      <c r="D342" s="325">
        <v>4644940.0</v>
      </c>
      <c r="E342" s="373" t="s">
        <v>2358</v>
      </c>
      <c r="F342" s="373" t="s">
        <v>29</v>
      </c>
      <c r="G342" s="373" t="s">
        <v>2358</v>
      </c>
      <c r="H342" s="373" t="str">
        <f>IFERROR(VLOOKUP(G342,'Cadastro de assessores'!A:B,2,FALSE),"Não Cadastrado")</f>
        <v>18986</v>
      </c>
      <c r="I342" s="373"/>
      <c r="J342" s="373" t="s">
        <v>214</v>
      </c>
      <c r="K342" s="373" t="s">
        <v>214</v>
      </c>
      <c r="L342" s="325" t="s">
        <v>3652</v>
      </c>
      <c r="M342" s="601">
        <v>44186.0</v>
      </c>
      <c r="N342" s="601">
        <v>44195.0</v>
      </c>
      <c r="O342" s="325"/>
      <c r="P342" s="325" t="s">
        <v>3653</v>
      </c>
      <c r="Q342" s="602">
        <v>0.012</v>
      </c>
      <c r="R342" s="609"/>
      <c r="S342" s="603"/>
      <c r="T342" s="325" t="str">
        <f t="shared" si="34"/>
        <v>Não Qualificado</v>
      </c>
      <c r="U342" s="325" t="s">
        <v>215</v>
      </c>
      <c r="V342" s="325" t="s">
        <v>2400</v>
      </c>
      <c r="W342" s="325" t="s">
        <v>29</v>
      </c>
      <c r="X342" s="604" t="s">
        <v>3647</v>
      </c>
      <c r="Y342" s="604" t="s">
        <v>3647</v>
      </c>
      <c r="Z342" s="604" t="s">
        <v>3647</v>
      </c>
      <c r="AA342" s="604" t="s">
        <v>3647</v>
      </c>
      <c r="AB342" s="604" t="s">
        <v>3647</v>
      </c>
      <c r="AC342" s="604" t="s">
        <v>3647</v>
      </c>
      <c r="AD342" s="604" t="s">
        <v>3647</v>
      </c>
      <c r="AE342" s="604" t="s">
        <v>3647</v>
      </c>
      <c r="AF342" s="604" t="s">
        <v>3647</v>
      </c>
      <c r="AG342" s="604" t="s">
        <v>3647</v>
      </c>
      <c r="AH342" s="604" t="s">
        <v>3647</v>
      </c>
      <c r="AI342" s="604" t="s">
        <v>3647</v>
      </c>
      <c r="AJ342" s="604" t="s">
        <v>3647</v>
      </c>
      <c r="AK342" s="604" t="s">
        <v>3647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5" t="s">
        <v>3636</v>
      </c>
      <c r="B343" s="188" t="s">
        <v>4676</v>
      </c>
      <c r="C343" s="633" t="s">
        <v>1586</v>
      </c>
      <c r="D343" s="612">
        <v>4358218.0</v>
      </c>
      <c r="E343" s="599" t="s">
        <v>18</v>
      </c>
      <c r="F343" s="599" t="s">
        <v>29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214</v>
      </c>
      <c r="K343" s="373" t="s">
        <v>214</v>
      </c>
      <c r="L343" s="325" t="s">
        <v>3652</v>
      </c>
      <c r="M343" s="613">
        <v>44782.0</v>
      </c>
      <c r="N343" s="613">
        <v>44774.0</v>
      </c>
      <c r="O343" s="340"/>
      <c r="P343" s="340" t="s">
        <v>38</v>
      </c>
      <c r="Q343" s="602">
        <v>0.007</v>
      </c>
      <c r="R343" s="609" t="s">
        <v>38</v>
      </c>
      <c r="S343" s="603"/>
      <c r="T343" s="325"/>
      <c r="U343" s="325" t="s">
        <v>215</v>
      </c>
      <c r="V343" s="325" t="s">
        <v>2432</v>
      </c>
      <c r="W343" s="325" t="s">
        <v>29</v>
      </c>
      <c r="X343" s="604"/>
      <c r="Y343" s="604"/>
      <c r="Z343" s="604"/>
      <c r="AA343" s="604"/>
      <c r="AB343" s="604"/>
      <c r="AC343" s="604"/>
      <c r="AD343" s="604"/>
      <c r="AE343" s="604"/>
      <c r="AF343" s="604"/>
      <c r="AG343" s="604"/>
      <c r="AH343" s="604"/>
      <c r="AI343" s="604"/>
      <c r="AJ343" s="604"/>
      <c r="AK343" s="604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5" t="s">
        <v>3636</v>
      </c>
      <c r="B344" s="188" t="s">
        <v>1592</v>
      </c>
      <c r="C344" s="633" t="s">
        <v>1590</v>
      </c>
      <c r="D344" s="612">
        <v>7998263.0</v>
      </c>
      <c r="E344" s="599" t="s">
        <v>18</v>
      </c>
      <c r="F344" s="599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214</v>
      </c>
      <c r="K344" s="373" t="s">
        <v>214</v>
      </c>
      <c r="L344" s="325" t="s">
        <v>3652</v>
      </c>
      <c r="M344" s="613">
        <v>44615.0</v>
      </c>
      <c r="N344" s="613">
        <v>44623.0</v>
      </c>
      <c r="O344" s="340"/>
      <c r="P344" s="340" t="s">
        <v>38</v>
      </c>
      <c r="Q344" s="602">
        <v>0.007</v>
      </c>
      <c r="R344" s="609" t="s">
        <v>3188</v>
      </c>
      <c r="S344" s="603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215</v>
      </c>
      <c r="V344" s="325" t="s">
        <v>3915</v>
      </c>
      <c r="W344" s="325" t="s">
        <v>19</v>
      </c>
      <c r="X344" s="604"/>
      <c r="Y344" s="604"/>
      <c r="Z344" s="604"/>
      <c r="AA344" s="604"/>
      <c r="AB344" s="604"/>
      <c r="AC344" s="604"/>
      <c r="AD344" s="604"/>
      <c r="AE344" s="604"/>
      <c r="AF344" s="604"/>
      <c r="AG344" s="604"/>
      <c r="AH344" s="604"/>
      <c r="AI344" s="604"/>
      <c r="AJ344" s="604"/>
      <c r="AK344" s="604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5" t="s">
        <v>3636</v>
      </c>
      <c r="B345" s="188" t="s">
        <v>4677</v>
      </c>
      <c r="C345" s="605" t="s">
        <v>4678</v>
      </c>
      <c r="D345" s="325">
        <v>4697028.0</v>
      </c>
      <c r="E345" s="373" t="s">
        <v>67</v>
      </c>
      <c r="F345" s="373" t="s">
        <v>29</v>
      </c>
      <c r="G345" s="373" t="s">
        <v>3942</v>
      </c>
      <c r="H345" s="373" t="str">
        <f>IFERROR(VLOOKUP(G345,'Cadastro de assessores'!A:B,2,FALSE),"Não Cadastrado")</f>
        <v>19157</v>
      </c>
      <c r="I345" s="373"/>
      <c r="J345" s="606" t="s">
        <v>2372</v>
      </c>
      <c r="K345" s="373" t="s">
        <v>214</v>
      </c>
      <c r="L345" s="325" t="s">
        <v>3652</v>
      </c>
      <c r="M345" s="601">
        <v>44189.0</v>
      </c>
      <c r="N345" s="601">
        <v>44195.0</v>
      </c>
      <c r="O345" s="325"/>
      <c r="P345" s="325" t="s">
        <v>3641</v>
      </c>
      <c r="Q345" s="602">
        <v>0.02</v>
      </c>
      <c r="R345" s="609"/>
      <c r="S345" s="603"/>
      <c r="T345" s="325" t="str">
        <f t="shared" si="35"/>
        <v/>
      </c>
      <c r="U345" s="325" t="s">
        <v>215</v>
      </c>
      <c r="V345" s="325" t="s">
        <v>2933</v>
      </c>
      <c r="W345" s="325" t="s">
        <v>29</v>
      </c>
      <c r="X345" s="604" t="s">
        <v>3647</v>
      </c>
      <c r="Y345" s="604" t="s">
        <v>3647</v>
      </c>
      <c r="Z345" s="604" t="s">
        <v>3647</v>
      </c>
      <c r="AA345" s="604" t="s">
        <v>3647</v>
      </c>
      <c r="AB345" s="604" t="s">
        <v>3647</v>
      </c>
      <c r="AC345" s="604" t="s">
        <v>3647</v>
      </c>
      <c r="AD345" s="604" t="s">
        <v>3647</v>
      </c>
      <c r="AE345" s="604" t="s">
        <v>3647</v>
      </c>
      <c r="AF345" s="604" t="s">
        <v>3647</v>
      </c>
      <c r="AG345" s="604" t="s">
        <v>3647</v>
      </c>
      <c r="AH345" s="604" t="s">
        <v>3647</v>
      </c>
      <c r="AI345" s="604" t="s">
        <v>3647</v>
      </c>
      <c r="AJ345" s="604" t="s">
        <v>3647</v>
      </c>
      <c r="AK345" s="604" t="s">
        <v>3647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5" t="s">
        <v>3636</v>
      </c>
      <c r="B346" s="188" t="s">
        <v>1595</v>
      </c>
      <c r="C346" s="605" t="s">
        <v>1593</v>
      </c>
      <c r="D346" s="325">
        <v>4945025.0</v>
      </c>
      <c r="E346" s="373" t="s">
        <v>18</v>
      </c>
      <c r="F346" s="373" t="s">
        <v>29</v>
      </c>
      <c r="G346" s="373" t="s">
        <v>2612</v>
      </c>
      <c r="H346" s="373" t="str">
        <f>IFERROR(VLOOKUP(G346,'Cadastro de assessores'!A:B,2,FALSE),"Não Cadastrado")</f>
        <v>18236</v>
      </c>
      <c r="I346" s="373"/>
      <c r="J346" s="373" t="s">
        <v>214</v>
      </c>
      <c r="K346" s="373" t="s">
        <v>214</v>
      </c>
      <c r="L346" s="325" t="s">
        <v>3652</v>
      </c>
      <c r="M346" s="600">
        <v>44266.0</v>
      </c>
      <c r="N346" s="600">
        <v>44266.0</v>
      </c>
      <c r="O346" s="325"/>
      <c r="P346" s="325" t="s">
        <v>3653</v>
      </c>
      <c r="Q346" s="602">
        <v>0.012</v>
      </c>
      <c r="R346" s="609" t="s">
        <v>3188</v>
      </c>
      <c r="S346" s="603"/>
      <c r="T346" s="325" t="str">
        <f t="shared" si="35"/>
        <v>Qualificado</v>
      </c>
      <c r="U346" s="325" t="s">
        <v>215</v>
      </c>
      <c r="V346" s="325" t="s">
        <v>3307</v>
      </c>
      <c r="W346" s="325" t="s">
        <v>29</v>
      </c>
      <c r="X346" s="604"/>
      <c r="Y346" s="604"/>
      <c r="Z346" s="604"/>
      <c r="AA346" s="604"/>
      <c r="AB346" s="604"/>
      <c r="AC346" s="604"/>
      <c r="AD346" s="604"/>
      <c r="AE346" s="604"/>
      <c r="AF346" s="604"/>
      <c r="AG346" s="604"/>
      <c r="AH346" s="604"/>
      <c r="AI346" s="604"/>
      <c r="AJ346" s="604"/>
      <c r="AK346" s="604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5" t="s">
        <v>3636</v>
      </c>
      <c r="B347" s="188" t="s">
        <v>4679</v>
      </c>
      <c r="C347" s="143" t="s">
        <v>4680</v>
      </c>
      <c r="D347" s="340">
        <v>7438369.0</v>
      </c>
      <c r="E347" s="325" t="s">
        <v>67</v>
      </c>
      <c r="F347" s="523" t="s">
        <v>29</v>
      </c>
      <c r="G347" s="340" t="s">
        <v>3691</v>
      </c>
      <c r="H347" s="325" t="str">
        <f>IFERROR(VLOOKUP(G347,'Cadastro de assessores'!A:B,2,FALSE),"Não Cadastrado")</f>
        <v>12624</v>
      </c>
      <c r="I347" s="325"/>
      <c r="J347" s="606" t="s">
        <v>2372</v>
      </c>
      <c r="K347" s="325" t="s">
        <v>2372</v>
      </c>
      <c r="L347" s="325" t="s">
        <v>3640</v>
      </c>
      <c r="M347" s="674">
        <v>44551.0</v>
      </c>
      <c r="N347" s="674">
        <v>44551.0</v>
      </c>
      <c r="O347" s="675">
        <v>44329.0</v>
      </c>
      <c r="P347" s="340" t="s">
        <v>3657</v>
      </c>
      <c r="Q347" s="602">
        <v>0.025</v>
      </c>
      <c r="R347" s="609" t="s">
        <v>4681</v>
      </c>
      <c r="S347" s="603"/>
      <c r="T347" s="325" t="str">
        <f t="shared" si="35"/>
        <v>Não Qualificado</v>
      </c>
      <c r="U347" s="325" t="s">
        <v>215</v>
      </c>
      <c r="V347" s="325" t="s">
        <v>2432</v>
      </c>
      <c r="W347" s="325" t="s">
        <v>29</v>
      </c>
      <c r="X347" s="604"/>
      <c r="Y347" s="604"/>
      <c r="Z347" s="604"/>
      <c r="AA347" s="604"/>
      <c r="AB347" s="604"/>
      <c r="AC347" s="604"/>
      <c r="AD347" s="604"/>
      <c r="AE347" s="604"/>
      <c r="AF347" s="604"/>
      <c r="AG347" s="604"/>
      <c r="AH347" s="604"/>
      <c r="AI347" s="604"/>
      <c r="AJ347" s="604"/>
      <c r="AK347" s="604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4"/>
      <c r="BB347" s="604">
        <v>0.0</v>
      </c>
      <c r="BC347" s="604">
        <v>30467.31</v>
      </c>
      <c r="BD347" s="604">
        <v>156168.97</v>
      </c>
      <c r="BE347" s="326" t="s">
        <v>2375</v>
      </c>
      <c r="BF347" s="326" t="s">
        <v>2375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5" t="s">
        <v>3636</v>
      </c>
      <c r="B348" s="188" t="s">
        <v>4679</v>
      </c>
      <c r="C348" s="143" t="s">
        <v>4680</v>
      </c>
      <c r="D348" s="340">
        <v>7542389.0</v>
      </c>
      <c r="E348" s="325" t="s">
        <v>67</v>
      </c>
      <c r="F348" s="523" t="s">
        <v>29</v>
      </c>
      <c r="G348" s="340" t="s">
        <v>3691</v>
      </c>
      <c r="H348" s="325" t="str">
        <f>IFERROR(VLOOKUP(G348,'Cadastro de assessores'!A:B,2,FALSE),"Não Cadastrado")</f>
        <v>12624</v>
      </c>
      <c r="I348" s="325"/>
      <c r="J348" s="606" t="s">
        <v>2372</v>
      </c>
      <c r="K348" s="325" t="s">
        <v>2372</v>
      </c>
      <c r="L348" s="325" t="s">
        <v>3640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2">
        <v>0.007</v>
      </c>
      <c r="R348" s="609" t="s">
        <v>4681</v>
      </c>
      <c r="S348" s="603"/>
      <c r="T348" s="325" t="str">
        <f t="shared" si="35"/>
        <v>Não Qualificado</v>
      </c>
      <c r="U348" s="325" t="s">
        <v>215</v>
      </c>
      <c r="V348" s="325" t="s">
        <v>2432</v>
      </c>
      <c r="W348" s="325" t="s">
        <v>29</v>
      </c>
      <c r="X348" s="604"/>
      <c r="Y348" s="604"/>
      <c r="Z348" s="604"/>
      <c r="AA348" s="604"/>
      <c r="AB348" s="604"/>
      <c r="AC348" s="604"/>
      <c r="AD348" s="604"/>
      <c r="AE348" s="604"/>
      <c r="AF348" s="604"/>
      <c r="AG348" s="604"/>
      <c r="AH348" s="604"/>
      <c r="AI348" s="604"/>
      <c r="AJ348" s="604"/>
      <c r="AK348" s="604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4">
        <v>119497.48</v>
      </c>
      <c r="BB348" s="624">
        <v>133883.44</v>
      </c>
      <c r="BC348" s="624">
        <v>133883.94</v>
      </c>
      <c r="BD348" s="624">
        <v>830803.48</v>
      </c>
      <c r="BE348" s="326" t="s">
        <v>2375</v>
      </c>
      <c r="BF348" s="326" t="s">
        <v>2375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5" t="s">
        <v>3636</v>
      </c>
      <c r="B349" s="188" t="s">
        <v>4682</v>
      </c>
      <c r="C349" s="605" t="s">
        <v>4683</v>
      </c>
      <c r="D349" s="325">
        <v>4455201.0</v>
      </c>
      <c r="E349" s="325" t="s">
        <v>67</v>
      </c>
      <c r="F349" s="325" t="s">
        <v>29</v>
      </c>
      <c r="G349" s="325" t="s">
        <v>3812</v>
      </c>
      <c r="H349" s="325" t="str">
        <f>IFERROR(VLOOKUP(G349,'Cadastro de assessores'!A:B,2,FALSE),"Não Cadastrado")</f>
        <v>16459</v>
      </c>
      <c r="I349" s="325"/>
      <c r="J349" s="606" t="s">
        <v>2372</v>
      </c>
      <c r="K349" s="325" t="s">
        <v>2372</v>
      </c>
      <c r="L349" s="325" t="s">
        <v>3640</v>
      </c>
      <c r="M349" s="608">
        <v>44097.0</v>
      </c>
      <c r="N349" s="608">
        <v>44097.0</v>
      </c>
      <c r="O349" s="608">
        <v>44210.0</v>
      </c>
      <c r="P349" s="325" t="s">
        <v>3641</v>
      </c>
      <c r="Q349" s="602">
        <v>0.02</v>
      </c>
      <c r="R349" s="609" t="s">
        <v>4684</v>
      </c>
      <c r="S349" s="603"/>
      <c r="T349" s="325" t="str">
        <f t="shared" si="35"/>
        <v/>
      </c>
      <c r="U349" s="325" t="s">
        <v>215</v>
      </c>
      <c r="V349" s="325" t="s">
        <v>2400</v>
      </c>
      <c r="W349" s="325" t="s">
        <v>29</v>
      </c>
      <c r="X349" s="604" t="s">
        <v>3647</v>
      </c>
      <c r="Y349" s="604" t="s">
        <v>3647</v>
      </c>
      <c r="Z349" s="604" t="s">
        <v>3647</v>
      </c>
      <c r="AA349" s="604" t="s">
        <v>3647</v>
      </c>
      <c r="AB349" s="604" t="s">
        <v>3647</v>
      </c>
      <c r="AC349" s="604" t="s">
        <v>3647</v>
      </c>
      <c r="AD349" s="604" t="s">
        <v>3647</v>
      </c>
      <c r="AE349" s="604" t="s">
        <v>3647</v>
      </c>
      <c r="AF349" s="604" t="s">
        <v>3647</v>
      </c>
      <c r="AG349" s="604" t="s">
        <v>3647</v>
      </c>
      <c r="AH349" s="604" t="s">
        <v>3647</v>
      </c>
      <c r="AI349" s="604" t="s">
        <v>4685</v>
      </c>
      <c r="AJ349" s="604" t="s">
        <v>4686</v>
      </c>
      <c r="AK349" s="604" t="s">
        <v>4687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2375</v>
      </c>
      <c r="BF349" s="326" t="s">
        <v>2375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5" t="s">
        <v>3636</v>
      </c>
      <c r="B350" s="188" t="s">
        <v>1607</v>
      </c>
      <c r="C350" s="578" t="s">
        <v>1605</v>
      </c>
      <c r="D350" s="340">
        <v>8524764.0</v>
      </c>
      <c r="E350" s="373" t="s">
        <v>18</v>
      </c>
      <c r="F350" s="373" t="s">
        <v>29</v>
      </c>
      <c r="G350" s="340" t="s">
        <v>919</v>
      </c>
      <c r="H350" s="599" t="str">
        <f>IFERROR(VLOOKUP(G350,'Cadastro de assessores'!A:B,2,FALSE),"Não Cadastrado")</f>
        <v>14739</v>
      </c>
      <c r="I350" s="599"/>
      <c r="J350" s="373" t="s">
        <v>214</v>
      </c>
      <c r="K350" s="373" t="s">
        <v>214</v>
      </c>
      <c r="L350" s="325" t="s">
        <v>3652</v>
      </c>
      <c r="M350" s="613">
        <v>44691.0</v>
      </c>
      <c r="N350" s="613">
        <v>44698.0</v>
      </c>
      <c r="O350" s="340"/>
      <c r="P350" s="340" t="s">
        <v>3657</v>
      </c>
      <c r="Q350" s="602">
        <v>0.025</v>
      </c>
      <c r="R350" s="609" t="s">
        <v>4688</v>
      </c>
      <c r="S350" s="603"/>
      <c r="T350" s="325" t="str">
        <f t="shared" si="35"/>
        <v>Qualificado</v>
      </c>
      <c r="U350" s="325" t="s">
        <v>215</v>
      </c>
      <c r="V350" s="340" t="s">
        <v>4162</v>
      </c>
      <c r="W350" s="340" t="s">
        <v>243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4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5" t="s">
        <v>3636</v>
      </c>
      <c r="B351" s="188" t="s">
        <v>1607</v>
      </c>
      <c r="C351" s="578" t="s">
        <v>1605</v>
      </c>
      <c r="D351" s="340">
        <v>8598875.0</v>
      </c>
      <c r="E351" s="373" t="s">
        <v>18</v>
      </c>
      <c r="F351" s="373" t="s">
        <v>29</v>
      </c>
      <c r="G351" s="340" t="s">
        <v>919</v>
      </c>
      <c r="H351" s="599" t="str">
        <f>IFERROR(VLOOKUP(G351,'Cadastro de assessores'!A:B,2,FALSE),"Não Cadastrado")</f>
        <v>14739</v>
      </c>
      <c r="I351" s="599"/>
      <c r="J351" s="373" t="s">
        <v>214</v>
      </c>
      <c r="K351" s="373" t="s">
        <v>214</v>
      </c>
      <c r="L351" s="325" t="s">
        <v>3652</v>
      </c>
      <c r="M351" s="613">
        <v>44699.0</v>
      </c>
      <c r="N351" s="613">
        <v>44708.0</v>
      </c>
      <c r="O351" s="340"/>
      <c r="P351" s="340" t="s">
        <v>3857</v>
      </c>
      <c r="Q351" s="602">
        <v>0.02</v>
      </c>
      <c r="R351" s="609" t="s">
        <v>4688</v>
      </c>
      <c r="S351" s="603"/>
      <c r="T351" s="325" t="str">
        <f t="shared" si="35"/>
        <v/>
      </c>
      <c r="U351" s="325" t="s">
        <v>215</v>
      </c>
      <c r="V351" s="340" t="s">
        <v>4162</v>
      </c>
      <c r="W351" s="325" t="s">
        <v>243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4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2375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5" t="s">
        <v>3636</v>
      </c>
      <c r="B352" s="188" t="s">
        <v>4689</v>
      </c>
      <c r="C352" s="676" t="s">
        <v>4690</v>
      </c>
      <c r="D352" s="677">
        <v>5686058.0</v>
      </c>
      <c r="E352" s="325" t="s">
        <v>18</v>
      </c>
      <c r="F352" s="523" t="s">
        <v>29</v>
      </c>
      <c r="G352" s="523" t="s">
        <v>4179</v>
      </c>
      <c r="H352" s="523" t="str">
        <f>IFERROR(VLOOKUP(G352,'Cadastro de assessores'!A:B,2,FALSE),"Não Cadastrado")</f>
        <v>16130</v>
      </c>
      <c r="I352" s="523"/>
      <c r="J352" s="606" t="s">
        <v>2372</v>
      </c>
      <c r="K352" s="325" t="s">
        <v>2372</v>
      </c>
      <c r="L352" s="325" t="s">
        <v>3640</v>
      </c>
      <c r="M352" s="608">
        <v>44370.0</v>
      </c>
      <c r="N352" s="608">
        <v>44370.0</v>
      </c>
      <c r="O352" s="608">
        <v>44768.0</v>
      </c>
      <c r="P352" s="325" t="s">
        <v>38</v>
      </c>
      <c r="Q352" s="602">
        <v>0.007</v>
      </c>
      <c r="R352" s="609" t="s">
        <v>4691</v>
      </c>
      <c r="S352" s="603"/>
      <c r="T352" s="325" t="str">
        <f t="shared" si="35"/>
        <v>Não Qualificado</v>
      </c>
      <c r="U352" s="325" t="s">
        <v>215</v>
      </c>
      <c r="V352" s="340" t="s">
        <v>2423</v>
      </c>
      <c r="W352" s="340" t="s">
        <v>29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4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5" t="s">
        <v>3636</v>
      </c>
      <c r="B353" s="188" t="s">
        <v>4692</v>
      </c>
      <c r="C353" s="605" t="s">
        <v>4693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9" t="str">
        <f>IFERROR(VLOOKUP(G353,'Cadastro de assessores'!A:B,2,FALSE),"Não Cadastrado")</f>
        <v>17831</v>
      </c>
      <c r="I353" s="599"/>
      <c r="J353" s="373" t="s">
        <v>214</v>
      </c>
      <c r="K353" s="373" t="s">
        <v>214</v>
      </c>
      <c r="L353" s="325" t="s">
        <v>3652</v>
      </c>
      <c r="M353" s="613">
        <v>44714.0</v>
      </c>
      <c r="N353" s="613">
        <v>44714.0</v>
      </c>
      <c r="O353" s="340"/>
      <c r="P353" s="340" t="s">
        <v>3657</v>
      </c>
      <c r="Q353" s="602">
        <v>0.025</v>
      </c>
      <c r="R353" s="609" t="s">
        <v>4694</v>
      </c>
      <c r="S353" s="603"/>
      <c r="T353" s="325" t="str">
        <f t="shared" si="35"/>
        <v/>
      </c>
      <c r="U353" s="325" t="s">
        <v>215</v>
      </c>
      <c r="V353" s="325" t="s">
        <v>2461</v>
      </c>
      <c r="W353" s="325" t="s">
        <v>19</v>
      </c>
      <c r="X353" s="604"/>
      <c r="Y353" s="604"/>
      <c r="Z353" s="604"/>
      <c r="AA353" s="604"/>
      <c r="AB353" s="604"/>
      <c r="AC353" s="604"/>
      <c r="AD353" s="604"/>
      <c r="AE353" s="604"/>
      <c r="AF353" s="604"/>
      <c r="AG353" s="604"/>
      <c r="AH353" s="604"/>
      <c r="AI353" s="604"/>
      <c r="AJ353" s="604"/>
      <c r="AK353" s="604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5" t="s">
        <v>3636</v>
      </c>
      <c r="B354" s="188" t="s">
        <v>4695</v>
      </c>
      <c r="C354" s="605" t="s">
        <v>4696</v>
      </c>
      <c r="D354" s="325">
        <v>4402972.0</v>
      </c>
      <c r="E354" s="373" t="s">
        <v>2358</v>
      </c>
      <c r="F354" s="373" t="s">
        <v>29</v>
      </c>
      <c r="G354" s="373" t="s">
        <v>2358</v>
      </c>
      <c r="H354" s="373" t="str">
        <f>IFERROR(VLOOKUP(G354,'Cadastro de assessores'!A:B,2,FALSE),"Não Cadastrado")</f>
        <v>18986</v>
      </c>
      <c r="I354" s="373"/>
      <c r="J354" s="373" t="s">
        <v>3639</v>
      </c>
      <c r="K354" s="325" t="s">
        <v>239</v>
      </c>
      <c r="L354" s="325" t="s">
        <v>3640</v>
      </c>
      <c r="M354" s="600">
        <v>44063.0</v>
      </c>
      <c r="N354" s="600">
        <v>44068.0</v>
      </c>
      <c r="O354" s="325"/>
      <c r="P354" s="325" t="s">
        <v>3645</v>
      </c>
      <c r="Q354" s="602">
        <v>0.015</v>
      </c>
      <c r="R354" s="609"/>
      <c r="S354" s="603"/>
      <c r="T354" s="325" t="str">
        <f t="shared" si="35"/>
        <v>Não Qualificado</v>
      </c>
      <c r="U354" s="325" t="s">
        <v>215</v>
      </c>
      <c r="V354" s="325" t="s">
        <v>3702</v>
      </c>
      <c r="W354" s="325" t="s">
        <v>29</v>
      </c>
      <c r="X354" s="604" t="s">
        <v>3647</v>
      </c>
      <c r="Y354" s="604" t="s">
        <v>3647</v>
      </c>
      <c r="Z354" s="604" t="s">
        <v>3647</v>
      </c>
      <c r="AA354" s="604" t="s">
        <v>3647</v>
      </c>
      <c r="AB354" s="604" t="s">
        <v>3647</v>
      </c>
      <c r="AC354" s="604" t="s">
        <v>3647</v>
      </c>
      <c r="AD354" s="604" t="s">
        <v>3647</v>
      </c>
      <c r="AE354" s="604" t="s">
        <v>3647</v>
      </c>
      <c r="AF354" s="604" t="s">
        <v>3647</v>
      </c>
      <c r="AG354" s="604" t="s">
        <v>3647</v>
      </c>
      <c r="AH354" s="604" t="s">
        <v>4697</v>
      </c>
      <c r="AI354" s="604" t="s">
        <v>4698</v>
      </c>
      <c r="AJ354" s="604" t="s">
        <v>4699</v>
      </c>
      <c r="AK354" s="604" t="s">
        <v>4700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2375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5" t="s">
        <v>3636</v>
      </c>
      <c r="B355" s="188" t="s">
        <v>4701</v>
      </c>
      <c r="C355" s="605" t="s">
        <v>4702</v>
      </c>
      <c r="D355" s="325">
        <v>4681835.0</v>
      </c>
      <c r="E355" s="325" t="s">
        <v>67</v>
      </c>
      <c r="F355" s="325" t="s">
        <v>29</v>
      </c>
      <c r="G355" s="325" t="s">
        <v>3812</v>
      </c>
      <c r="H355" s="325" t="str">
        <f>IFERROR(VLOOKUP(G355,'Cadastro de assessores'!A:B,2,FALSE),"Não Cadastrado")</f>
        <v>16459</v>
      </c>
      <c r="I355" s="325"/>
      <c r="J355" s="606" t="s">
        <v>2372</v>
      </c>
      <c r="K355" s="325" t="s">
        <v>2372</v>
      </c>
      <c r="L355" s="325" t="s">
        <v>3640</v>
      </c>
      <c r="M355" s="608">
        <v>44204.0</v>
      </c>
      <c r="N355" s="608">
        <v>44204.0</v>
      </c>
      <c r="O355" s="608">
        <v>44713.0</v>
      </c>
      <c r="P355" s="325" t="s">
        <v>3641</v>
      </c>
      <c r="Q355" s="602">
        <v>0.02</v>
      </c>
      <c r="R355" s="609" t="s">
        <v>4703</v>
      </c>
      <c r="S355" s="603"/>
      <c r="T355" s="325" t="str">
        <f t="shared" si="35"/>
        <v>Não Qualificado</v>
      </c>
      <c r="U355" s="325" t="s">
        <v>215</v>
      </c>
      <c r="V355" s="325" t="s">
        <v>2432</v>
      </c>
      <c r="W355" s="325" t="s">
        <v>29</v>
      </c>
      <c r="X355" s="604"/>
      <c r="Y355" s="604"/>
      <c r="Z355" s="604"/>
      <c r="AA355" s="604"/>
      <c r="AB355" s="604"/>
      <c r="AC355" s="604"/>
      <c r="AD355" s="604"/>
      <c r="AE355" s="604"/>
      <c r="AF355" s="604"/>
      <c r="AG355" s="604"/>
      <c r="AH355" s="604"/>
      <c r="AI355" s="604"/>
      <c r="AJ355" s="604"/>
      <c r="AK355" s="604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2375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5" t="s">
        <v>3636</v>
      </c>
      <c r="B356" s="188" t="s">
        <v>4704</v>
      </c>
      <c r="C356" s="605" t="s">
        <v>4705</v>
      </c>
      <c r="D356" s="325">
        <v>4557602.0</v>
      </c>
      <c r="E356" s="373" t="s">
        <v>67</v>
      </c>
      <c r="F356" s="373" t="s">
        <v>29</v>
      </c>
      <c r="G356" s="373" t="s">
        <v>3907</v>
      </c>
      <c r="H356" s="373" t="str">
        <f>IFERROR(VLOOKUP(G356,'Cadastro de assessores'!A:B,2,FALSE),"Não Cadastrado")</f>
        <v>17243</v>
      </c>
      <c r="I356" s="373"/>
      <c r="J356" s="373" t="s">
        <v>214</v>
      </c>
      <c r="K356" s="373" t="s">
        <v>214</v>
      </c>
      <c r="L356" s="325" t="s">
        <v>3652</v>
      </c>
      <c r="M356" s="600">
        <v>44165.0</v>
      </c>
      <c r="N356" s="600">
        <v>44169.0</v>
      </c>
      <c r="O356" s="325"/>
      <c r="P356" s="325" t="s">
        <v>3641</v>
      </c>
      <c r="Q356" s="602">
        <v>0.02</v>
      </c>
      <c r="R356" s="609"/>
      <c r="S356" s="603"/>
      <c r="T356" s="325" t="str">
        <f t="shared" si="35"/>
        <v>Não Qualificado</v>
      </c>
      <c r="U356" s="325" t="s">
        <v>215</v>
      </c>
      <c r="V356" s="325" t="s">
        <v>2389</v>
      </c>
      <c r="W356" s="325" t="s">
        <v>29</v>
      </c>
      <c r="X356" s="604" t="s">
        <v>3647</v>
      </c>
      <c r="Y356" s="604" t="s">
        <v>3647</v>
      </c>
      <c r="Z356" s="604" t="s">
        <v>3647</v>
      </c>
      <c r="AA356" s="604" t="s">
        <v>3647</v>
      </c>
      <c r="AB356" s="604" t="s">
        <v>3647</v>
      </c>
      <c r="AC356" s="604" t="s">
        <v>3647</v>
      </c>
      <c r="AD356" s="604" t="s">
        <v>3647</v>
      </c>
      <c r="AE356" s="604" t="s">
        <v>3647</v>
      </c>
      <c r="AF356" s="604" t="s">
        <v>3647</v>
      </c>
      <c r="AG356" s="604" t="s">
        <v>3647</v>
      </c>
      <c r="AH356" s="604" t="s">
        <v>3647</v>
      </c>
      <c r="AI356" s="604" t="s">
        <v>3647</v>
      </c>
      <c r="AJ356" s="604" t="s">
        <v>3647</v>
      </c>
      <c r="AK356" s="604" t="s">
        <v>3647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5" t="s">
        <v>3636</v>
      </c>
      <c r="B357" s="188" t="s">
        <v>4706</v>
      </c>
      <c r="C357" s="578" t="s">
        <v>1646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214</v>
      </c>
      <c r="K357" s="325" t="s">
        <v>214</v>
      </c>
      <c r="L357" s="325" t="s">
        <v>3652</v>
      </c>
      <c r="M357" s="608">
        <v>44713.0</v>
      </c>
      <c r="N357" s="608">
        <v>44714.0</v>
      </c>
      <c r="O357" s="569"/>
      <c r="P357" s="340" t="s">
        <v>4303</v>
      </c>
      <c r="Q357" s="602">
        <v>0.012</v>
      </c>
      <c r="R357" s="213" t="s">
        <v>3751</v>
      </c>
      <c r="S357" s="603"/>
      <c r="T357" s="325" t="s">
        <v>220</v>
      </c>
      <c r="U357" s="325" t="s">
        <v>215</v>
      </c>
      <c r="V357" s="425" t="s">
        <v>2461</v>
      </c>
      <c r="W357" s="325" t="s">
        <v>19</v>
      </c>
      <c r="X357" s="604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2375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5" t="s">
        <v>3636</v>
      </c>
      <c r="B358" s="188" t="s">
        <v>4706</v>
      </c>
      <c r="C358" s="578" t="s">
        <v>1646</v>
      </c>
      <c r="D358" s="659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214</v>
      </c>
      <c r="K358" s="325" t="s">
        <v>214</v>
      </c>
      <c r="L358" s="325" t="s">
        <v>3652</v>
      </c>
      <c r="M358" s="608">
        <v>44768.0</v>
      </c>
      <c r="N358" s="608">
        <v>44769.0</v>
      </c>
      <c r="O358" s="569"/>
      <c r="P358" s="340" t="s">
        <v>4707</v>
      </c>
      <c r="Q358" s="602">
        <v>0.01</v>
      </c>
      <c r="R358" s="213" t="s">
        <v>3751</v>
      </c>
      <c r="S358" s="603"/>
      <c r="T358" s="325"/>
      <c r="U358" s="325" t="s">
        <v>215</v>
      </c>
      <c r="V358" s="425"/>
      <c r="W358" s="325" t="s">
        <v>269</v>
      </c>
      <c r="X358" s="604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5" t="s">
        <v>3636</v>
      </c>
      <c r="B359" s="188" t="s">
        <v>4708</v>
      </c>
      <c r="C359" s="578" t="s">
        <v>4709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6" t="s">
        <v>2372</v>
      </c>
      <c r="K359" s="325" t="s">
        <v>2372</v>
      </c>
      <c r="L359" s="325" t="s">
        <v>3652</v>
      </c>
      <c r="M359" s="608">
        <v>44344.0</v>
      </c>
      <c r="N359" s="608">
        <v>44344.0</v>
      </c>
      <c r="O359" s="569">
        <v>44711.0</v>
      </c>
      <c r="P359" s="340" t="s">
        <v>3641</v>
      </c>
      <c r="Q359" s="602">
        <v>0.02</v>
      </c>
      <c r="R359" s="213" t="s">
        <v>4710</v>
      </c>
      <c r="S359" s="603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215</v>
      </c>
      <c r="V359" s="425" t="s">
        <v>2428</v>
      </c>
      <c r="W359" s="325" t="s">
        <v>243</v>
      </c>
      <c r="X359" s="604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2375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5" t="s">
        <v>3636</v>
      </c>
      <c r="B360" s="188" t="s">
        <v>4711</v>
      </c>
      <c r="C360" s="578" t="s">
        <v>4712</v>
      </c>
      <c r="D360" s="340">
        <v>6493585.0</v>
      </c>
      <c r="E360" s="373" t="s">
        <v>67</v>
      </c>
      <c r="F360" s="599" t="s">
        <v>29</v>
      </c>
      <c r="G360" s="373" t="s">
        <v>3705</v>
      </c>
      <c r="H360" s="616" t="str">
        <f>IFERROR(VLOOKUP(G360,'Cadastro de assessores'!A:B,2,FALSE),"Não Cadastrado")</f>
        <v>1298</v>
      </c>
      <c r="I360" s="616"/>
      <c r="J360" s="373" t="s">
        <v>214</v>
      </c>
      <c r="K360" s="373" t="s">
        <v>214</v>
      </c>
      <c r="L360" s="325" t="s">
        <v>3652</v>
      </c>
      <c r="M360" s="600">
        <v>44449.0</v>
      </c>
      <c r="N360" s="600">
        <v>44452.0</v>
      </c>
      <c r="O360" s="616"/>
      <c r="P360" s="616" t="s">
        <v>3653</v>
      </c>
      <c r="Q360" s="602">
        <v>0.012</v>
      </c>
      <c r="R360" s="609"/>
      <c r="S360" s="603"/>
      <c r="T360" s="325" t="str">
        <f t="shared" si="36"/>
        <v>Não Qualificado</v>
      </c>
      <c r="U360" s="325" t="s">
        <v>215</v>
      </c>
      <c r="V360" s="492" t="s">
        <v>3932</v>
      </c>
      <c r="W360" s="325" t="s">
        <v>243</v>
      </c>
      <c r="X360" s="604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4"/>
      <c r="AJ360" s="604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5" t="s">
        <v>3636</v>
      </c>
      <c r="B361" s="188" t="s">
        <v>4713</v>
      </c>
      <c r="C361" s="578" t="s">
        <v>4714</v>
      </c>
      <c r="D361" s="340">
        <v>6980115.0</v>
      </c>
      <c r="E361" s="340" t="s">
        <v>18</v>
      </c>
      <c r="F361" s="340" t="s">
        <v>19</v>
      </c>
      <c r="G361" s="340" t="s">
        <v>3972</v>
      </c>
      <c r="H361" s="340" t="str">
        <f>IFERROR(VLOOKUP(G361,'Cadastro de assessores'!A:B,2,FALSE),"Não Cadastrado")</f>
        <v>14294</v>
      </c>
      <c r="I361" s="340"/>
      <c r="J361" s="606" t="s">
        <v>2372</v>
      </c>
      <c r="K361" s="325" t="s">
        <v>2372</v>
      </c>
      <c r="L361" s="373" t="s">
        <v>3640</v>
      </c>
      <c r="M361" s="607">
        <v>44517.0</v>
      </c>
      <c r="N361" s="607">
        <v>44517.0</v>
      </c>
      <c r="O361" s="569">
        <v>44816.0</v>
      </c>
      <c r="P361" s="340" t="s">
        <v>3687</v>
      </c>
      <c r="Q361" s="602">
        <v>0.008</v>
      </c>
      <c r="R361" s="496" t="s">
        <v>4715</v>
      </c>
      <c r="S361" s="603"/>
      <c r="T361" s="325" t="str">
        <f t="shared" si="36"/>
        <v>Não Qualificado</v>
      </c>
      <c r="U361" s="325" t="s">
        <v>215</v>
      </c>
      <c r="V361" s="492" t="s">
        <v>4716</v>
      </c>
      <c r="W361" s="325" t="s">
        <v>243</v>
      </c>
      <c r="X361" s="604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4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5" t="s">
        <v>3636</v>
      </c>
      <c r="B362" s="188" t="s">
        <v>4717</v>
      </c>
      <c r="C362" s="578" t="s">
        <v>4718</v>
      </c>
      <c r="D362" s="340">
        <v>7719774.0</v>
      </c>
      <c r="E362" s="373" t="s">
        <v>67</v>
      </c>
      <c r="F362" s="599" t="s">
        <v>29</v>
      </c>
      <c r="G362" s="373" t="s">
        <v>3696</v>
      </c>
      <c r="H362" s="616" t="str">
        <f>IFERROR(VLOOKUP(G362,'Cadastro de assessores'!A:B,2,FALSE),"Não Cadastrado")</f>
        <v>1441</v>
      </c>
      <c r="I362" s="616"/>
      <c r="J362" s="606" t="s">
        <v>2372</v>
      </c>
      <c r="K362" s="373" t="s">
        <v>214</v>
      </c>
      <c r="L362" s="325" t="s">
        <v>3640</v>
      </c>
      <c r="M362" s="600">
        <v>44585.0</v>
      </c>
      <c r="N362" s="600">
        <v>44599.0</v>
      </c>
      <c r="O362" s="642">
        <v>44886.0</v>
      </c>
      <c r="P362" s="340" t="s">
        <v>3687</v>
      </c>
      <c r="Q362" s="602">
        <v>0.008</v>
      </c>
      <c r="R362" s="213" t="s">
        <v>4719</v>
      </c>
      <c r="S362" s="603"/>
      <c r="T362" s="325" t="str">
        <f t="shared" si="36"/>
        <v>Não Qualificado</v>
      </c>
      <c r="U362" s="325" t="s">
        <v>215</v>
      </c>
      <c r="V362" s="340" t="s">
        <v>2746</v>
      </c>
      <c r="W362" s="325" t="s">
        <v>29</v>
      </c>
      <c r="X362" s="604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4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5" t="s">
        <v>3636</v>
      </c>
      <c r="B363" s="188" t="s">
        <v>1667</v>
      </c>
      <c r="C363" s="578" t="s">
        <v>4720</v>
      </c>
      <c r="D363" s="340">
        <v>6604192.0</v>
      </c>
      <c r="E363" s="373" t="s">
        <v>18</v>
      </c>
      <c r="F363" s="599" t="s">
        <v>29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214</v>
      </c>
      <c r="K363" s="373" t="s">
        <v>214</v>
      </c>
      <c r="L363" s="325" t="s">
        <v>3652</v>
      </c>
      <c r="M363" s="600">
        <v>44460.0</v>
      </c>
      <c r="N363" s="600">
        <v>44460.0</v>
      </c>
      <c r="O363" s="340"/>
      <c r="P363" s="340" t="s">
        <v>38</v>
      </c>
      <c r="Q363" s="602">
        <v>0.007</v>
      </c>
      <c r="R363" s="213"/>
      <c r="S363" s="603"/>
      <c r="T363" s="325" t="str">
        <f t="shared" si="36"/>
        <v>Não Qualificado</v>
      </c>
      <c r="U363" s="325" t="s">
        <v>215</v>
      </c>
      <c r="V363" s="340" t="s">
        <v>4721</v>
      </c>
      <c r="W363" s="325" t="s">
        <v>243</v>
      </c>
      <c r="X363" s="604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4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5" t="s">
        <v>3636</v>
      </c>
      <c r="B364" s="188" t="s">
        <v>1670</v>
      </c>
      <c r="C364" s="578" t="s">
        <v>4722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214</v>
      </c>
      <c r="K364" s="325" t="s">
        <v>214</v>
      </c>
      <c r="L364" s="325" t="s">
        <v>3652</v>
      </c>
      <c r="M364" s="608">
        <v>44746.0</v>
      </c>
      <c r="N364" s="608">
        <v>44749.0</v>
      </c>
      <c r="O364" s="325"/>
      <c r="P364" s="325" t="s">
        <v>38</v>
      </c>
      <c r="Q364" s="602">
        <v>0.007</v>
      </c>
      <c r="R364" s="609" t="s">
        <v>3751</v>
      </c>
      <c r="S364" s="603"/>
      <c r="T364" s="325" t="s">
        <v>220</v>
      </c>
      <c r="U364" s="325" t="s">
        <v>215</v>
      </c>
      <c r="V364" s="325" t="s">
        <v>2461</v>
      </c>
      <c r="W364" s="325" t="s">
        <v>19</v>
      </c>
      <c r="X364" s="604"/>
      <c r="Y364" s="604"/>
      <c r="Z364" s="604"/>
      <c r="AA364" s="604"/>
      <c r="AB364" s="604"/>
      <c r="AC364" s="604"/>
      <c r="AD364" s="604"/>
      <c r="AE364" s="604"/>
      <c r="AF364" s="604"/>
      <c r="AG364" s="604"/>
      <c r="AH364" s="604"/>
      <c r="AI364" s="604"/>
      <c r="AJ364" s="604"/>
      <c r="AK364" s="604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2375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5" t="s">
        <v>3636</v>
      </c>
      <c r="B365" s="188" t="s">
        <v>1674</v>
      </c>
      <c r="C365" s="578" t="s">
        <v>1671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214</v>
      </c>
      <c r="K365" s="325" t="s">
        <v>214</v>
      </c>
      <c r="L365" s="325" t="s">
        <v>3652</v>
      </c>
      <c r="M365" s="608">
        <v>44712.0</v>
      </c>
      <c r="N365" s="608">
        <v>44714.0</v>
      </c>
      <c r="O365" s="325"/>
      <c r="P365" s="325" t="s">
        <v>4303</v>
      </c>
      <c r="Q365" s="602">
        <v>0.012</v>
      </c>
      <c r="R365" s="609" t="s">
        <v>3751</v>
      </c>
      <c r="S365" s="603"/>
      <c r="T365" s="325"/>
      <c r="U365" s="325" t="s">
        <v>215</v>
      </c>
      <c r="V365" s="325" t="s">
        <v>2461</v>
      </c>
      <c r="W365" s="325" t="s">
        <v>19</v>
      </c>
      <c r="X365" s="604"/>
      <c r="Y365" s="604"/>
      <c r="Z365" s="604"/>
      <c r="AA365" s="604"/>
      <c r="AB365" s="604"/>
      <c r="AC365" s="604"/>
      <c r="AD365" s="604"/>
      <c r="AE365" s="604"/>
      <c r="AF365" s="604"/>
      <c r="AG365" s="604"/>
      <c r="AH365" s="604"/>
      <c r="AI365" s="604"/>
      <c r="AJ365" s="604"/>
      <c r="AK365" s="604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2375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5" t="s">
        <v>3636</v>
      </c>
      <c r="B366" s="188" t="s">
        <v>1678</v>
      </c>
      <c r="C366" s="605" t="s">
        <v>1675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214</v>
      </c>
      <c r="K366" s="325"/>
      <c r="L366" s="325" t="s">
        <v>3652</v>
      </c>
      <c r="M366" s="608">
        <v>44826.0</v>
      </c>
      <c r="N366" s="608">
        <v>44832.0</v>
      </c>
      <c r="O366" s="325"/>
      <c r="P366" s="325" t="s">
        <v>38</v>
      </c>
      <c r="Q366" s="602">
        <v>0.01</v>
      </c>
      <c r="R366" s="609" t="s">
        <v>4723</v>
      </c>
      <c r="S366" s="603"/>
      <c r="T366" s="325"/>
      <c r="U366" s="325"/>
      <c r="V366" s="325"/>
      <c r="W366" s="325" t="s">
        <v>19</v>
      </c>
      <c r="X366" s="604"/>
      <c r="Y366" s="604"/>
      <c r="Z366" s="604"/>
      <c r="AA366" s="604"/>
      <c r="AB366" s="604"/>
      <c r="AC366" s="604"/>
      <c r="AD366" s="604"/>
      <c r="AE366" s="604"/>
      <c r="AF366" s="604"/>
      <c r="AG366" s="604"/>
      <c r="AH366" s="604"/>
      <c r="AI366" s="604"/>
      <c r="AJ366" s="604"/>
      <c r="AK366" s="604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5" t="s">
        <v>3636</v>
      </c>
      <c r="B367" s="188" t="s">
        <v>4724</v>
      </c>
      <c r="C367" s="605" t="s">
        <v>4725</v>
      </c>
      <c r="D367" s="325">
        <v>4488691.0</v>
      </c>
      <c r="E367" s="373" t="s">
        <v>18</v>
      </c>
      <c r="F367" s="373" t="s">
        <v>29</v>
      </c>
      <c r="G367" s="373" t="s">
        <v>3644</v>
      </c>
      <c r="H367" s="373" t="str">
        <f>IFERROR(VLOOKUP(G367,'Cadastro de assessores'!A:B,2,FALSE),"Não Cadastrado")</f>
        <v>17679</v>
      </c>
      <c r="I367" s="373"/>
      <c r="J367" s="622" t="s">
        <v>4018</v>
      </c>
      <c r="K367" s="325" t="s">
        <v>239</v>
      </c>
      <c r="L367" s="325" t="s">
        <v>3652</v>
      </c>
      <c r="M367" s="325" t="s">
        <v>2409</v>
      </c>
      <c r="N367" s="622" t="s">
        <v>4018</v>
      </c>
      <c r="O367" s="325"/>
      <c r="P367" s="325" t="s">
        <v>3653</v>
      </c>
      <c r="Q367" s="602">
        <v>0.012</v>
      </c>
      <c r="R367" s="609"/>
      <c r="S367" s="603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215</v>
      </c>
      <c r="V367" s="325" t="s">
        <v>2411</v>
      </c>
      <c r="W367" s="325" t="s">
        <v>29</v>
      </c>
      <c r="X367" s="604" t="s">
        <v>3647</v>
      </c>
      <c r="Y367" s="604" t="s">
        <v>3647</v>
      </c>
      <c r="Z367" s="604" t="s">
        <v>3647</v>
      </c>
      <c r="AA367" s="604" t="s">
        <v>3647</v>
      </c>
      <c r="AB367" s="604" t="s">
        <v>3647</v>
      </c>
      <c r="AC367" s="604" t="s">
        <v>3647</v>
      </c>
      <c r="AD367" s="604" t="s">
        <v>3647</v>
      </c>
      <c r="AE367" s="604" t="s">
        <v>3647</v>
      </c>
      <c r="AF367" s="604" t="s">
        <v>3647</v>
      </c>
      <c r="AG367" s="604" t="s">
        <v>3647</v>
      </c>
      <c r="AH367" s="604" t="s">
        <v>3647</v>
      </c>
      <c r="AI367" s="604" t="s">
        <v>3647</v>
      </c>
      <c r="AJ367" s="604" t="s">
        <v>3647</v>
      </c>
      <c r="AK367" s="604" t="s">
        <v>3647</v>
      </c>
      <c r="AL367" s="326" t="s">
        <v>2409</v>
      </c>
      <c r="AM367" s="326"/>
      <c r="AN367" s="326" t="s">
        <v>2409</v>
      </c>
      <c r="AO367" s="326" t="s">
        <v>2409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2375</v>
      </c>
      <c r="BF367" s="326" t="s">
        <v>2375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5" t="s">
        <v>3636</v>
      </c>
      <c r="B368" s="188" t="s">
        <v>1695</v>
      </c>
      <c r="C368" s="605" t="s">
        <v>4726</v>
      </c>
      <c r="D368" s="612">
        <v>3247402.0</v>
      </c>
      <c r="E368" s="373" t="s">
        <v>18</v>
      </c>
      <c r="F368" s="599" t="s">
        <v>19</v>
      </c>
      <c r="G368" s="373" t="s">
        <v>20</v>
      </c>
      <c r="H368" s="616">
        <f>IFERROR(VLOOKUP(G368,'Cadastro de assessores'!A:B,2,FALSE),"Não Cadastrado")</f>
        <v>12331</v>
      </c>
      <c r="I368" s="616"/>
      <c r="J368" s="373" t="s">
        <v>214</v>
      </c>
      <c r="K368" s="373" t="s">
        <v>214</v>
      </c>
      <c r="L368" s="325" t="s">
        <v>3652</v>
      </c>
      <c r="M368" s="600">
        <v>44673.0</v>
      </c>
      <c r="N368" s="600">
        <v>44673.0</v>
      </c>
      <c r="O368" s="340"/>
      <c r="P368" s="340" t="s">
        <v>3653</v>
      </c>
      <c r="Q368" s="602">
        <v>0.012</v>
      </c>
      <c r="R368" s="496" t="s">
        <v>4727</v>
      </c>
      <c r="S368" s="603"/>
      <c r="T368" s="325" t="str">
        <f t="shared" si="37"/>
        <v>Não Qualificado</v>
      </c>
      <c r="U368" s="325" t="s">
        <v>215</v>
      </c>
      <c r="V368" s="340" t="s">
        <v>2461</v>
      </c>
      <c r="W368" s="325" t="s">
        <v>19</v>
      </c>
      <c r="X368" s="604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4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5" t="s">
        <v>3636</v>
      </c>
      <c r="B369" s="188" t="s">
        <v>1705</v>
      </c>
      <c r="C369" s="578" t="s">
        <v>4728</v>
      </c>
      <c r="D369" s="340">
        <v>6000381.0</v>
      </c>
      <c r="E369" s="373" t="s">
        <v>67</v>
      </c>
      <c r="F369" s="373" t="s">
        <v>29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214</v>
      </c>
      <c r="K369" s="373" t="s">
        <v>214</v>
      </c>
      <c r="L369" s="325" t="s">
        <v>3652</v>
      </c>
      <c r="M369" s="600">
        <v>44404.0</v>
      </c>
      <c r="N369" s="600">
        <v>44404.0</v>
      </c>
      <c r="O369" s="325"/>
      <c r="P369" s="325" t="s">
        <v>3653</v>
      </c>
      <c r="Q369" s="602">
        <v>0.012</v>
      </c>
      <c r="R369" s="213" t="s">
        <v>4729</v>
      </c>
      <c r="S369" s="603"/>
      <c r="T369" s="325" t="str">
        <f t="shared" si="37"/>
        <v>Não Qualificado</v>
      </c>
      <c r="U369" s="325" t="s">
        <v>215</v>
      </c>
      <c r="V369" s="340" t="s">
        <v>2423</v>
      </c>
      <c r="W369" s="325" t="s">
        <v>29</v>
      </c>
      <c r="X369" s="604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4"/>
      <c r="AJ369" s="604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5" t="s">
        <v>3636</v>
      </c>
      <c r="B370" s="188" t="s">
        <v>4730</v>
      </c>
      <c r="C370" s="578" t="s">
        <v>4731</v>
      </c>
      <c r="D370" s="340">
        <v>3081966.0</v>
      </c>
      <c r="E370" s="373" t="s">
        <v>18</v>
      </c>
      <c r="F370" s="373" t="s">
        <v>29</v>
      </c>
      <c r="G370" s="373" t="s">
        <v>438</v>
      </c>
      <c r="H370" s="340" t="str">
        <f>IFERROR(VLOOKUP(G370,'Cadastro de assessores'!A:B,2,FALSE),"Não Cadastrado")</f>
        <v>18993</v>
      </c>
      <c r="I370" s="340"/>
      <c r="J370" s="373" t="s">
        <v>214</v>
      </c>
      <c r="K370" s="373" t="s">
        <v>214</v>
      </c>
      <c r="L370" s="325" t="s">
        <v>3652</v>
      </c>
      <c r="M370" s="601">
        <v>44488.0</v>
      </c>
      <c r="N370" s="601">
        <v>44498.0</v>
      </c>
      <c r="O370" s="340"/>
      <c r="P370" s="340" t="s">
        <v>38</v>
      </c>
      <c r="Q370" s="602">
        <v>0.005</v>
      </c>
      <c r="R370" s="213"/>
      <c r="S370" s="603"/>
      <c r="T370" s="325" t="str">
        <f t="shared" si="37"/>
        <v>Não Qualificado</v>
      </c>
      <c r="U370" s="325" t="s">
        <v>215</v>
      </c>
      <c r="V370" s="340" t="s">
        <v>2473</v>
      </c>
      <c r="W370" s="325" t="s">
        <v>780</v>
      </c>
      <c r="X370" s="604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4"/>
      <c r="AI370" s="604"/>
      <c r="AJ370" s="604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5" t="s">
        <v>3636</v>
      </c>
      <c r="B371" s="188" t="s">
        <v>4732</v>
      </c>
      <c r="C371" s="610" t="s">
        <v>4733</v>
      </c>
      <c r="D371" s="373">
        <v>4848711.0</v>
      </c>
      <c r="E371" s="373" t="s">
        <v>67</v>
      </c>
      <c r="F371" s="373" t="s">
        <v>29</v>
      </c>
      <c r="G371" s="373" t="s">
        <v>3904</v>
      </c>
      <c r="H371" s="373" t="str">
        <f>IFERROR(VLOOKUP(G371,'Cadastro de assessores'!A:B,2,FALSE),"Não Cadastrado")</f>
        <v>15049</v>
      </c>
      <c r="I371" s="373"/>
      <c r="J371" s="373" t="s">
        <v>214</v>
      </c>
      <c r="K371" s="373" t="s">
        <v>214</v>
      </c>
      <c r="L371" s="325" t="s">
        <v>3652</v>
      </c>
      <c r="M371" s="600">
        <v>44236.0</v>
      </c>
      <c r="N371" s="600">
        <v>44236.0</v>
      </c>
      <c r="O371" s="325"/>
      <c r="P371" s="325" t="s">
        <v>3653</v>
      </c>
      <c r="Q371" s="602">
        <v>0.012</v>
      </c>
      <c r="R371" s="640"/>
      <c r="S371" s="603"/>
      <c r="T371" s="325" t="str">
        <f t="shared" si="37"/>
        <v>Não Qualificado</v>
      </c>
      <c r="U371" s="325" t="s">
        <v>215</v>
      </c>
      <c r="V371" s="325" t="s">
        <v>2411</v>
      </c>
      <c r="W371" s="325" t="s">
        <v>29</v>
      </c>
      <c r="X371" s="604"/>
      <c r="Y371" s="604"/>
      <c r="Z371" s="604"/>
      <c r="AA371" s="604"/>
      <c r="AB371" s="604"/>
      <c r="AC371" s="604"/>
      <c r="AD371" s="604"/>
      <c r="AE371" s="604"/>
      <c r="AF371" s="604"/>
      <c r="AG371" s="604"/>
      <c r="AH371" s="604"/>
      <c r="AI371" s="604"/>
      <c r="AJ371" s="604" t="s">
        <v>3647</v>
      </c>
      <c r="AK371" s="604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5" t="s">
        <v>3636</v>
      </c>
      <c r="B372" s="188" t="s">
        <v>3516</v>
      </c>
      <c r="C372" s="605" t="s">
        <v>3514</v>
      </c>
      <c r="D372" s="325">
        <v>3064790.0</v>
      </c>
      <c r="E372" s="325" t="s">
        <v>18</v>
      </c>
      <c r="F372" s="325" t="s">
        <v>29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6" t="s">
        <v>2372</v>
      </c>
      <c r="K372" s="325" t="s">
        <v>2372</v>
      </c>
      <c r="L372" s="325" t="s">
        <v>3640</v>
      </c>
      <c r="M372" s="608">
        <v>43699.0</v>
      </c>
      <c r="N372" s="608">
        <v>43699.0</v>
      </c>
      <c r="O372" s="325"/>
      <c r="P372" s="325" t="s">
        <v>3645</v>
      </c>
      <c r="Q372" s="602">
        <v>0.015</v>
      </c>
      <c r="R372" s="609" t="s">
        <v>4734</v>
      </c>
      <c r="S372" s="603"/>
      <c r="T372" s="325" t="str">
        <f t="shared" si="37"/>
        <v>Não Qualificado</v>
      </c>
      <c r="U372" s="325" t="s">
        <v>215</v>
      </c>
      <c r="V372" s="325" t="s">
        <v>2649</v>
      </c>
      <c r="W372" s="325" t="s">
        <v>19</v>
      </c>
      <c r="X372" s="604" t="s">
        <v>4735</v>
      </c>
      <c r="Y372" s="604"/>
      <c r="Z372" s="604" t="s">
        <v>4736</v>
      </c>
      <c r="AA372" s="604" t="s">
        <v>3647</v>
      </c>
      <c r="AB372" s="604" t="s">
        <v>3647</v>
      </c>
      <c r="AC372" s="604" t="s">
        <v>3647</v>
      </c>
      <c r="AD372" s="604" t="s">
        <v>3647</v>
      </c>
      <c r="AE372" s="604" t="s">
        <v>3647</v>
      </c>
      <c r="AF372" s="604" t="s">
        <v>3647</v>
      </c>
      <c r="AG372" s="604" t="s">
        <v>3647</v>
      </c>
      <c r="AH372" s="604" t="s">
        <v>3647</v>
      </c>
      <c r="AI372" s="604"/>
      <c r="AJ372" s="604"/>
      <c r="AK372" s="604"/>
      <c r="AL372" s="326"/>
      <c r="AM372" s="326"/>
      <c r="AN372" s="326" t="s">
        <v>2409</v>
      </c>
      <c r="AO372" s="326" t="s">
        <v>2409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2375</v>
      </c>
      <c r="BF372" s="326" t="s">
        <v>2375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5" t="s">
        <v>3636</v>
      </c>
      <c r="B373" s="188" t="s">
        <v>1710</v>
      </c>
      <c r="C373" s="633" t="s">
        <v>4737</v>
      </c>
      <c r="D373" s="612">
        <v>188081.0</v>
      </c>
      <c r="E373" s="599" t="s">
        <v>18</v>
      </c>
      <c r="F373" s="599" t="s">
        <v>29</v>
      </c>
      <c r="G373" s="373" t="s">
        <v>234</v>
      </c>
      <c r="H373" s="325">
        <f>IFERROR(VLOOKUP(G373,'Cadastro de assessores'!A:B,2,FALSE),"Não Cadastrado")</f>
        <v>12332</v>
      </c>
      <c r="I373" s="325"/>
      <c r="J373" s="373" t="s">
        <v>214</v>
      </c>
      <c r="K373" s="373" t="s">
        <v>214</v>
      </c>
      <c r="L373" s="325" t="s">
        <v>3652</v>
      </c>
      <c r="M373" s="608">
        <v>44770.0</v>
      </c>
      <c r="N373" s="608">
        <v>44774.0</v>
      </c>
      <c r="O373" s="325"/>
      <c r="P373" s="325" t="s">
        <v>38</v>
      </c>
      <c r="Q373" s="602">
        <v>0.007</v>
      </c>
      <c r="R373" s="640"/>
      <c r="S373" s="603"/>
      <c r="T373" s="325"/>
      <c r="U373" s="325"/>
      <c r="V373" s="325"/>
      <c r="W373" s="325" t="s">
        <v>243</v>
      </c>
      <c r="X373" s="604"/>
      <c r="Y373" s="604"/>
      <c r="Z373" s="604"/>
      <c r="AA373" s="604"/>
      <c r="AB373" s="604"/>
      <c r="AC373" s="604"/>
      <c r="AD373" s="604"/>
      <c r="AE373" s="604"/>
      <c r="AF373" s="604"/>
      <c r="AG373" s="604"/>
      <c r="AH373" s="604"/>
      <c r="AI373" s="604"/>
      <c r="AJ373" s="604"/>
      <c r="AK373" s="604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5" t="s">
        <v>3636</v>
      </c>
      <c r="B374" s="188" t="s">
        <v>1716</v>
      </c>
      <c r="C374" s="633" t="s">
        <v>1714</v>
      </c>
      <c r="D374" s="612">
        <v>2834519.0</v>
      </c>
      <c r="E374" s="599" t="s">
        <v>18</v>
      </c>
      <c r="F374" s="599" t="s">
        <v>19</v>
      </c>
      <c r="G374" s="373" t="s">
        <v>20</v>
      </c>
      <c r="H374" s="616">
        <f>IFERROR(VLOOKUP(G374,'Cadastro de assessores'!A:B,2,FALSE),"Não Cadastrado")</f>
        <v>12331</v>
      </c>
      <c r="I374" s="616"/>
      <c r="J374" s="373" t="s">
        <v>214</v>
      </c>
      <c r="K374" s="373" t="s">
        <v>214</v>
      </c>
      <c r="L374" s="325" t="s">
        <v>3652</v>
      </c>
      <c r="M374" s="608">
        <v>44596.0</v>
      </c>
      <c r="N374" s="608">
        <v>44614.0</v>
      </c>
      <c r="O374" s="325"/>
      <c r="P374" s="325" t="s">
        <v>3645</v>
      </c>
      <c r="Q374" s="602">
        <v>0.015</v>
      </c>
      <c r="R374" s="609" t="s">
        <v>4738</v>
      </c>
      <c r="S374" s="603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215</v>
      </c>
      <c r="V374" s="325" t="s">
        <v>2461</v>
      </c>
      <c r="W374" s="325" t="s">
        <v>19</v>
      </c>
      <c r="X374" s="604"/>
      <c r="Y374" s="604"/>
      <c r="Z374" s="604"/>
      <c r="AA374" s="604"/>
      <c r="AB374" s="604"/>
      <c r="AC374" s="604"/>
      <c r="AD374" s="604"/>
      <c r="AE374" s="604"/>
      <c r="AF374" s="604"/>
      <c r="AG374" s="604"/>
      <c r="AH374" s="604"/>
      <c r="AI374" s="604"/>
      <c r="AJ374" s="604"/>
      <c r="AK374" s="604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5" t="s">
        <v>3636</v>
      </c>
      <c r="B375" s="188">
        <v>7.31212665E9</v>
      </c>
      <c r="C375" s="605" t="s">
        <v>4739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6" t="s">
        <v>2372</v>
      </c>
      <c r="K375" s="325" t="s">
        <v>2372</v>
      </c>
      <c r="L375" s="325" t="s">
        <v>3640</v>
      </c>
      <c r="M375" s="608">
        <v>44237.0</v>
      </c>
      <c r="N375" s="608">
        <v>44237.0</v>
      </c>
      <c r="O375" s="608">
        <v>44613.0</v>
      </c>
      <c r="P375" s="325" t="s">
        <v>3645</v>
      </c>
      <c r="Q375" s="602">
        <v>0.015</v>
      </c>
      <c r="R375" s="609" t="s">
        <v>4740</v>
      </c>
      <c r="S375" s="603"/>
      <c r="T375" s="325" t="str">
        <f t="shared" si="38"/>
        <v/>
      </c>
      <c r="U375" s="325" t="s">
        <v>215</v>
      </c>
      <c r="V375" s="325" t="s">
        <v>2428</v>
      </c>
      <c r="W375" s="325" t="s">
        <v>243</v>
      </c>
      <c r="X375" s="604"/>
      <c r="Y375" s="604"/>
      <c r="Z375" s="604"/>
      <c r="AA375" s="604"/>
      <c r="AB375" s="604"/>
      <c r="AC375" s="604"/>
      <c r="AD375" s="604"/>
      <c r="AE375" s="604"/>
      <c r="AF375" s="604"/>
      <c r="AG375" s="604"/>
      <c r="AH375" s="604"/>
      <c r="AI375" s="604"/>
      <c r="AJ375" s="604"/>
      <c r="AK375" s="604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2375</v>
      </c>
      <c r="BF375" s="326" t="s">
        <v>2375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5" t="s">
        <v>3636</v>
      </c>
      <c r="B376" s="188" t="s">
        <v>4741</v>
      </c>
      <c r="C376" s="578" t="s">
        <v>4742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6" t="s">
        <v>2372</v>
      </c>
      <c r="K376" s="325" t="s">
        <v>2372</v>
      </c>
      <c r="L376" s="325" t="s">
        <v>3652</v>
      </c>
      <c r="M376" s="325" t="s">
        <v>2409</v>
      </c>
      <c r="N376" s="325" t="s">
        <v>2409</v>
      </c>
      <c r="O376" s="608">
        <v>44619.0</v>
      </c>
      <c r="P376" s="325" t="s">
        <v>3657</v>
      </c>
      <c r="Q376" s="602">
        <v>0.025</v>
      </c>
      <c r="R376" s="213"/>
      <c r="S376" s="603"/>
      <c r="T376" s="325" t="str">
        <f t="shared" si="38"/>
        <v>Não Qualificado</v>
      </c>
      <c r="U376" s="325" t="s">
        <v>215</v>
      </c>
      <c r="V376" s="325" t="s">
        <v>2428</v>
      </c>
      <c r="W376" s="325" t="s">
        <v>243</v>
      </c>
      <c r="X376" s="604"/>
      <c r="Y376" s="604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2375</v>
      </c>
      <c r="BF376" s="326" t="s">
        <v>2375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5" t="s">
        <v>3636</v>
      </c>
      <c r="B377" s="188" t="s">
        <v>4743</v>
      </c>
      <c r="C377" s="578" t="s">
        <v>4744</v>
      </c>
      <c r="D377" s="340">
        <v>5947531.0</v>
      </c>
      <c r="E377" s="373" t="s">
        <v>18</v>
      </c>
      <c r="F377" s="599" t="s">
        <v>19</v>
      </c>
      <c r="G377" s="373" t="s">
        <v>52</v>
      </c>
      <c r="H377" s="599" t="str">
        <f>IFERROR(VLOOKUP(G377,'Cadastro de assessores'!A:B,2,FALSE),"Não Cadastrado")</f>
        <v>18009</v>
      </c>
      <c r="I377" s="599"/>
      <c r="J377" s="622" t="s">
        <v>4018</v>
      </c>
      <c r="K377" s="325" t="s">
        <v>239</v>
      </c>
      <c r="L377" s="325" t="s">
        <v>3652</v>
      </c>
      <c r="M377" s="325" t="s">
        <v>2409</v>
      </c>
      <c r="N377" s="622" t="s">
        <v>4018</v>
      </c>
      <c r="O377" s="340"/>
      <c r="P377" s="340" t="s">
        <v>3657</v>
      </c>
      <c r="Q377" s="602">
        <v>0.025</v>
      </c>
      <c r="R377" s="496"/>
      <c r="S377" s="603"/>
      <c r="T377" s="325" t="str">
        <f t="shared" si="38"/>
        <v/>
      </c>
      <c r="U377" s="325" t="s">
        <v>215</v>
      </c>
      <c r="V377" s="325" t="s">
        <v>2428</v>
      </c>
      <c r="W377" s="325" t="s">
        <v>243</v>
      </c>
      <c r="X377" s="604"/>
      <c r="Y377" s="604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4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2375</v>
      </c>
      <c r="BF377" s="326" t="s">
        <v>2375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5" t="s">
        <v>3636</v>
      </c>
      <c r="B378" s="188" t="s">
        <v>4745</v>
      </c>
      <c r="C378" s="578" t="s">
        <v>4746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6" t="s">
        <v>2372</v>
      </c>
      <c r="K378" s="325" t="s">
        <v>2372</v>
      </c>
      <c r="L378" s="325" t="s">
        <v>3640</v>
      </c>
      <c r="M378" s="608"/>
      <c r="N378" s="608">
        <v>44369.0</v>
      </c>
      <c r="O378" s="642">
        <v>44545.0</v>
      </c>
      <c r="P378" s="340" t="s">
        <v>3657</v>
      </c>
      <c r="Q378" s="602">
        <v>0.025</v>
      </c>
      <c r="R378" s="632" t="s">
        <v>4747</v>
      </c>
      <c r="S378" s="603"/>
      <c r="T378" s="325" t="str">
        <f t="shared" si="38"/>
        <v>Não Qualificado</v>
      </c>
      <c r="U378" s="325" t="s">
        <v>215</v>
      </c>
      <c r="V378" s="492" t="s">
        <v>4748</v>
      </c>
      <c r="W378" s="325" t="s">
        <v>243</v>
      </c>
      <c r="X378" s="604"/>
      <c r="Y378" s="604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4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2375</v>
      </c>
      <c r="BF378" s="326" t="s">
        <v>2375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5" t="s">
        <v>3636</v>
      </c>
      <c r="B379" s="188" t="s">
        <v>4749</v>
      </c>
      <c r="C379" s="633" t="s">
        <v>4750</v>
      </c>
      <c r="D379" s="616">
        <v>7048589.0</v>
      </c>
      <c r="E379" s="373" t="s">
        <v>18</v>
      </c>
      <c r="F379" s="599" t="s">
        <v>19</v>
      </c>
      <c r="G379" s="373" t="s">
        <v>42</v>
      </c>
      <c r="H379" s="599" t="str">
        <f>IFERROR(VLOOKUP(G379,'Cadastro de assessores'!A:B,2,FALSE),"Não Cadastrado")</f>
        <v>17831</v>
      </c>
      <c r="I379" s="599"/>
      <c r="J379" s="373" t="s">
        <v>3639</v>
      </c>
      <c r="K379" s="325" t="s">
        <v>214</v>
      </c>
      <c r="L379" s="325" t="s">
        <v>3640</v>
      </c>
      <c r="M379" s="600">
        <v>44508.0</v>
      </c>
      <c r="N379" s="600">
        <v>44508.0</v>
      </c>
      <c r="O379" s="340"/>
      <c r="P379" s="340" t="s">
        <v>3653</v>
      </c>
      <c r="Q379" s="602">
        <v>0.012</v>
      </c>
      <c r="R379" s="213"/>
      <c r="S379" s="603"/>
      <c r="T379" s="325" t="str">
        <f t="shared" si="38"/>
        <v>Não Qualificado</v>
      </c>
      <c r="U379" s="325" t="s">
        <v>215</v>
      </c>
      <c r="V379" s="325" t="s">
        <v>2649</v>
      </c>
      <c r="W379" s="325" t="s">
        <v>19</v>
      </c>
      <c r="X379" s="604"/>
      <c r="Y379" s="604"/>
      <c r="Z379" s="486"/>
      <c r="AA379" s="486"/>
      <c r="AB379" s="486"/>
      <c r="AC379" s="486"/>
      <c r="AD379" s="486"/>
      <c r="AE379" s="486"/>
      <c r="AF379" s="486"/>
      <c r="AG379" s="486"/>
      <c r="AH379" s="604"/>
      <c r="AI379" s="604"/>
      <c r="AJ379" s="604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5" t="s">
        <v>3636</v>
      </c>
      <c r="B380" s="188" t="s">
        <v>4751</v>
      </c>
      <c r="C380" s="633" t="s">
        <v>4752</v>
      </c>
      <c r="D380" s="599">
        <v>3502759.0</v>
      </c>
      <c r="E380" s="373" t="s">
        <v>18</v>
      </c>
      <c r="F380" s="599" t="s">
        <v>19</v>
      </c>
      <c r="G380" s="373" t="s">
        <v>20</v>
      </c>
      <c r="H380" s="599"/>
      <c r="I380" s="599"/>
      <c r="J380" s="325" t="s">
        <v>3669</v>
      </c>
      <c r="K380" s="325"/>
      <c r="L380" s="325"/>
      <c r="M380" s="601"/>
      <c r="N380" s="373"/>
      <c r="O380" s="340"/>
      <c r="P380" s="340" t="s">
        <v>3645</v>
      </c>
      <c r="Q380" s="602">
        <v>0.015</v>
      </c>
      <c r="R380" s="213"/>
      <c r="S380" s="603"/>
      <c r="T380" s="325"/>
      <c r="U380" s="325"/>
      <c r="V380" s="340"/>
      <c r="W380" s="325" t="s">
        <v>19</v>
      </c>
      <c r="X380" s="604"/>
      <c r="Y380" s="604"/>
      <c r="Z380" s="486"/>
      <c r="AA380" s="486"/>
      <c r="AB380" s="486"/>
      <c r="AC380" s="486"/>
      <c r="AD380" s="486"/>
      <c r="AE380" s="486"/>
      <c r="AF380" s="486"/>
      <c r="AG380" s="486"/>
      <c r="AH380" s="604"/>
      <c r="AI380" s="604"/>
      <c r="AJ380" s="604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5" t="s">
        <v>3636</v>
      </c>
      <c r="B381" s="188" t="s">
        <v>4753</v>
      </c>
      <c r="C381" s="633" t="s">
        <v>4754</v>
      </c>
      <c r="D381" s="599">
        <v>9281869.0</v>
      </c>
      <c r="E381" s="373" t="s">
        <v>18</v>
      </c>
      <c r="F381" s="599" t="s">
        <v>62</v>
      </c>
      <c r="G381" s="373" t="s">
        <v>4755</v>
      </c>
      <c r="H381" s="599">
        <f>IFERROR(VLOOKUP(G381,'Cadastro de assessores'!A:B,2,FALSE),"Não Cadastrado")</f>
        <v>12360</v>
      </c>
      <c r="I381" s="599"/>
      <c r="J381" s="606" t="s">
        <v>2372</v>
      </c>
      <c r="K381" s="325"/>
      <c r="L381" s="325" t="s">
        <v>3652</v>
      </c>
      <c r="M381" s="601">
        <v>44831.0</v>
      </c>
      <c r="N381" s="601">
        <v>44831.0</v>
      </c>
      <c r="O381" s="340"/>
      <c r="P381" s="340" t="s">
        <v>3657</v>
      </c>
      <c r="Q381" s="602">
        <v>0.025</v>
      </c>
      <c r="R381" s="213" t="s">
        <v>4756</v>
      </c>
      <c r="S381" s="603"/>
      <c r="T381" s="325"/>
      <c r="U381" s="325"/>
      <c r="V381" s="340"/>
      <c r="W381" s="325" t="s">
        <v>19</v>
      </c>
      <c r="X381" s="604"/>
      <c r="Y381" s="604"/>
      <c r="Z381" s="486"/>
      <c r="AA381" s="486"/>
      <c r="AB381" s="486"/>
      <c r="AC381" s="486"/>
      <c r="AD381" s="486"/>
      <c r="AE381" s="486"/>
      <c r="AF381" s="486"/>
      <c r="AG381" s="486"/>
      <c r="AH381" s="604"/>
      <c r="AI381" s="604"/>
      <c r="AJ381" s="604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5" t="s">
        <v>3636</v>
      </c>
      <c r="B382" s="188" t="s">
        <v>1724</v>
      </c>
      <c r="C382" s="633" t="s">
        <v>1722</v>
      </c>
      <c r="D382" s="599">
        <v>4006849.0</v>
      </c>
      <c r="E382" s="373" t="s">
        <v>18</v>
      </c>
      <c r="F382" s="599" t="s">
        <v>19</v>
      </c>
      <c r="G382" s="373" t="s">
        <v>52</v>
      </c>
      <c r="H382" s="599" t="str">
        <f>IFERROR(VLOOKUP(G382,'Cadastro de assessores'!A:B,2,FALSE),"Não Cadastrado")</f>
        <v>18009</v>
      </c>
      <c r="I382" s="599"/>
      <c r="J382" s="373" t="s">
        <v>214</v>
      </c>
      <c r="K382" s="325" t="s">
        <v>214</v>
      </c>
      <c r="L382" s="325" t="s">
        <v>3652</v>
      </c>
      <c r="M382" s="601">
        <v>44517.0</v>
      </c>
      <c r="N382" s="601">
        <v>44517.0</v>
      </c>
      <c r="O382" s="340"/>
      <c r="P382" s="340" t="s">
        <v>3645</v>
      </c>
      <c r="Q382" s="602">
        <v>0.015</v>
      </c>
      <c r="R382" s="213" t="s">
        <v>3914</v>
      </c>
      <c r="S382" s="603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215</v>
      </c>
      <c r="V382" s="340" t="s">
        <v>3915</v>
      </c>
      <c r="W382" s="325" t="s">
        <v>19</v>
      </c>
      <c r="X382" s="604"/>
      <c r="Y382" s="604"/>
      <c r="Z382" s="486"/>
      <c r="AA382" s="486"/>
      <c r="AB382" s="486"/>
      <c r="AC382" s="486"/>
      <c r="AD382" s="486"/>
      <c r="AE382" s="486"/>
      <c r="AF382" s="486"/>
      <c r="AG382" s="486"/>
      <c r="AH382" s="604"/>
      <c r="AI382" s="604"/>
      <c r="AJ382" s="604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5" t="s">
        <v>3636</v>
      </c>
      <c r="B383" s="188" t="s">
        <v>4757</v>
      </c>
      <c r="C383" s="605" t="s">
        <v>4758</v>
      </c>
      <c r="D383" s="325">
        <v>4017894.0</v>
      </c>
      <c r="E383" s="325" t="s">
        <v>18</v>
      </c>
      <c r="F383" s="325" t="s">
        <v>29</v>
      </c>
      <c r="G383" s="325" t="s">
        <v>4137</v>
      </c>
      <c r="H383" s="325" t="str">
        <f>IFERROR(VLOOKUP(G383,'Cadastro de assessores'!A:B,2,FALSE),"Não Cadastrado")</f>
        <v>12846</v>
      </c>
      <c r="I383" s="325"/>
      <c r="J383" s="606" t="s">
        <v>2372</v>
      </c>
      <c r="K383" s="325" t="s">
        <v>2372</v>
      </c>
      <c r="L383" s="325" t="s">
        <v>3640</v>
      </c>
      <c r="M383" s="608"/>
      <c r="N383" s="608">
        <v>44291.0</v>
      </c>
      <c r="O383" s="608">
        <v>44378.0</v>
      </c>
      <c r="P383" s="325" t="s">
        <v>3657</v>
      </c>
      <c r="Q383" s="602">
        <v>0.01</v>
      </c>
      <c r="R383" s="609" t="s">
        <v>4138</v>
      </c>
      <c r="S383" s="603"/>
      <c r="T383" s="325" t="str">
        <f t="shared" si="39"/>
        <v>Não Qualificado</v>
      </c>
      <c r="U383" s="325" t="s">
        <v>215</v>
      </c>
      <c r="V383" s="325" t="s">
        <v>2649</v>
      </c>
      <c r="W383" s="325" t="s">
        <v>19</v>
      </c>
      <c r="X383" s="604"/>
      <c r="Y383" s="604"/>
      <c r="Z383" s="604"/>
      <c r="AA383" s="604"/>
      <c r="AB383" s="604"/>
      <c r="AC383" s="604"/>
      <c r="AD383" s="604"/>
      <c r="AE383" s="604"/>
      <c r="AF383" s="604"/>
      <c r="AG383" s="604"/>
      <c r="AH383" s="604"/>
      <c r="AI383" s="604"/>
      <c r="AJ383" s="604"/>
      <c r="AK383" s="604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2375</v>
      </c>
      <c r="BF383" s="326" t="s">
        <v>2375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5" t="s">
        <v>3636</v>
      </c>
      <c r="B384" s="188" t="s">
        <v>2623</v>
      </c>
      <c r="C384" s="605" t="s">
        <v>4759</v>
      </c>
      <c r="D384" s="325">
        <v>2172838.0</v>
      </c>
      <c r="E384" s="325" t="s">
        <v>18</v>
      </c>
      <c r="F384" s="325" t="s">
        <v>29</v>
      </c>
      <c r="G384" s="325" t="s">
        <v>2612</v>
      </c>
      <c r="H384" s="325" t="str">
        <f>IFERROR(VLOOKUP(G384,'Cadastro de assessores'!A:B,2,FALSE),"Não Cadastrado")</f>
        <v>18236</v>
      </c>
      <c r="I384" s="325"/>
      <c r="J384" s="606" t="s">
        <v>2372</v>
      </c>
      <c r="K384" s="325" t="s">
        <v>2372</v>
      </c>
      <c r="L384" s="325" t="s">
        <v>3640</v>
      </c>
      <c r="M384" s="608"/>
      <c r="N384" s="608">
        <v>43671.0</v>
      </c>
      <c r="O384" s="325" t="s">
        <v>3733</v>
      </c>
      <c r="P384" s="325" t="s">
        <v>3657</v>
      </c>
      <c r="Q384" s="602">
        <v>1.0E-4</v>
      </c>
      <c r="R384" s="533" t="s">
        <v>3734</v>
      </c>
      <c r="S384" s="603"/>
      <c r="T384" s="325" t="str">
        <f t="shared" si="39"/>
        <v>Não Qualificado</v>
      </c>
      <c r="U384" s="325" t="s">
        <v>296</v>
      </c>
      <c r="V384" s="325" t="s">
        <v>2411</v>
      </c>
      <c r="W384" s="325" t="s">
        <v>29</v>
      </c>
      <c r="X384" s="604" t="s">
        <v>4760</v>
      </c>
      <c r="Y384" s="604"/>
      <c r="Z384" s="604" t="s">
        <v>4761</v>
      </c>
      <c r="AA384" s="604" t="s">
        <v>3647</v>
      </c>
      <c r="AB384" s="604" t="s">
        <v>3647</v>
      </c>
      <c r="AC384" s="604" t="s">
        <v>3647</v>
      </c>
      <c r="AD384" s="604" t="s">
        <v>3647</v>
      </c>
      <c r="AE384" s="604" t="s">
        <v>3647</v>
      </c>
      <c r="AF384" s="604" t="s">
        <v>3647</v>
      </c>
      <c r="AG384" s="604" t="s">
        <v>3647</v>
      </c>
      <c r="AH384" s="604" t="s">
        <v>3647</v>
      </c>
      <c r="AI384" s="604"/>
      <c r="AJ384" s="604" t="s">
        <v>3647</v>
      </c>
      <c r="AK384" s="604"/>
      <c r="AL384" s="326"/>
      <c r="AM384" s="326"/>
      <c r="AN384" s="326" t="s">
        <v>2409</v>
      </c>
      <c r="AO384" s="326" t="s">
        <v>2409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2375</v>
      </c>
      <c r="BF384" s="326" t="s">
        <v>2375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5" t="s">
        <v>3636</v>
      </c>
      <c r="B385" s="188" t="s">
        <v>4762</v>
      </c>
      <c r="C385" s="605" t="s">
        <v>4763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6" t="s">
        <v>2372</v>
      </c>
      <c r="K385" s="325" t="s">
        <v>2372</v>
      </c>
      <c r="L385" s="325" t="s">
        <v>3640</v>
      </c>
      <c r="M385" s="608"/>
      <c r="N385" s="608">
        <v>44463.0</v>
      </c>
      <c r="O385" s="608">
        <v>44678.0</v>
      </c>
      <c r="P385" s="325" t="s">
        <v>3857</v>
      </c>
      <c r="Q385" s="602">
        <v>0.02</v>
      </c>
      <c r="R385" s="213" t="s">
        <v>4764</v>
      </c>
      <c r="S385" s="603"/>
      <c r="T385" s="325" t="str">
        <f t="shared" si="39"/>
        <v>Não Qualificado</v>
      </c>
      <c r="U385" s="325" t="s">
        <v>215</v>
      </c>
      <c r="V385" s="340" t="s">
        <v>4765</v>
      </c>
      <c r="W385" s="325" t="s">
        <v>3726</v>
      </c>
      <c r="X385" s="604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4"/>
      <c r="AI385" s="604"/>
      <c r="AJ385" s="604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2375</v>
      </c>
      <c r="BF385" s="326" t="s">
        <v>2375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5" t="s">
        <v>3636</v>
      </c>
      <c r="B386" s="188" t="s">
        <v>1730</v>
      </c>
      <c r="C386" s="605" t="s">
        <v>4766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214</v>
      </c>
      <c r="K386" s="325"/>
      <c r="L386" s="325"/>
      <c r="M386" s="608"/>
      <c r="N386" s="608">
        <v>44861.0</v>
      </c>
      <c r="O386" s="608"/>
      <c r="P386" s="325" t="s">
        <v>4767</v>
      </c>
      <c r="Q386" s="602">
        <v>0.01</v>
      </c>
      <c r="R386" s="609"/>
      <c r="S386" s="603"/>
      <c r="T386" s="325"/>
      <c r="U386" s="325"/>
      <c r="V386" s="340"/>
      <c r="W386" s="325" t="s">
        <v>19</v>
      </c>
      <c r="X386" s="604"/>
      <c r="Y386" s="604"/>
      <c r="Z386" s="604"/>
      <c r="AA386" s="604"/>
      <c r="AB386" s="604"/>
      <c r="AC386" s="604"/>
      <c r="AD386" s="604"/>
      <c r="AE386" s="604"/>
      <c r="AF386" s="604"/>
      <c r="AG386" s="604"/>
      <c r="AH386" s="604"/>
      <c r="AI386" s="604"/>
      <c r="AJ386" s="604"/>
      <c r="AK386" s="604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5" t="s">
        <v>3636</v>
      </c>
      <c r="B387" s="188" t="s">
        <v>4768</v>
      </c>
      <c r="C387" s="605" t="s">
        <v>4769</v>
      </c>
      <c r="D387" s="325">
        <v>4742129.0</v>
      </c>
      <c r="E387" s="325" t="s">
        <v>18</v>
      </c>
      <c r="F387" s="325" t="s">
        <v>556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6" t="s">
        <v>2372</v>
      </c>
      <c r="K387" s="325" t="s">
        <v>2372</v>
      </c>
      <c r="L387" s="325" t="s">
        <v>3640</v>
      </c>
      <c r="M387" s="608"/>
      <c r="N387" s="608">
        <v>44207.0</v>
      </c>
      <c r="O387" s="608">
        <v>44648.0</v>
      </c>
      <c r="P387" s="325" t="s">
        <v>3849</v>
      </c>
      <c r="Q387" s="602">
        <v>0.02</v>
      </c>
      <c r="R387" s="609" t="s">
        <v>4770</v>
      </c>
      <c r="S387" s="603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215</v>
      </c>
      <c r="V387" s="340" t="s">
        <v>2428</v>
      </c>
      <c r="W387" s="325" t="s">
        <v>243</v>
      </c>
      <c r="X387" s="604"/>
      <c r="Y387" s="604"/>
      <c r="Z387" s="604"/>
      <c r="AA387" s="604"/>
      <c r="AB387" s="604"/>
      <c r="AC387" s="604"/>
      <c r="AD387" s="604"/>
      <c r="AE387" s="604"/>
      <c r="AF387" s="604"/>
      <c r="AG387" s="604"/>
      <c r="AH387" s="604"/>
      <c r="AI387" s="604"/>
      <c r="AJ387" s="604"/>
      <c r="AK387" s="604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2375</v>
      </c>
      <c r="BF387" s="326" t="s">
        <v>2375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5" t="s">
        <v>3636</v>
      </c>
      <c r="B388" s="188" t="s">
        <v>4768</v>
      </c>
      <c r="C388" s="605" t="s">
        <v>4769</v>
      </c>
      <c r="D388" s="325">
        <v>4782053.0</v>
      </c>
      <c r="E388" s="325" t="s">
        <v>18</v>
      </c>
      <c r="F388" s="325" t="s">
        <v>556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6" t="s">
        <v>2372</v>
      </c>
      <c r="K388" s="325" t="s">
        <v>2372</v>
      </c>
      <c r="L388" s="325" t="s">
        <v>3640</v>
      </c>
      <c r="M388" s="608"/>
      <c r="N388" s="608">
        <v>44216.0</v>
      </c>
      <c r="O388" s="608">
        <v>44648.0</v>
      </c>
      <c r="P388" s="325" t="s">
        <v>3687</v>
      </c>
      <c r="Q388" s="602">
        <v>0.008</v>
      </c>
      <c r="R388" s="609" t="s">
        <v>4771</v>
      </c>
      <c r="S388" s="603"/>
      <c r="T388" s="325" t="str">
        <f t="shared" si="40"/>
        <v/>
      </c>
      <c r="U388" s="325" t="s">
        <v>215</v>
      </c>
      <c r="V388" s="340" t="s">
        <v>2428</v>
      </c>
      <c r="W388" s="325" t="s">
        <v>243</v>
      </c>
      <c r="X388" s="604"/>
      <c r="Y388" s="486"/>
      <c r="Z388" s="604"/>
      <c r="AA388" s="604"/>
      <c r="AB388" s="604"/>
      <c r="AC388" s="604"/>
      <c r="AD388" s="604"/>
      <c r="AE388" s="604"/>
      <c r="AF388" s="604"/>
      <c r="AG388" s="604"/>
      <c r="AH388" s="604"/>
      <c r="AI388" s="604"/>
      <c r="AJ388" s="604"/>
      <c r="AK388" s="604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2375</v>
      </c>
      <c r="BF388" s="326" t="s">
        <v>2375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5" t="s">
        <v>3636</v>
      </c>
      <c r="B389" s="188" t="s">
        <v>1736</v>
      </c>
      <c r="C389" s="605" t="s">
        <v>4772</v>
      </c>
      <c r="D389" s="612">
        <v>7878590.0</v>
      </c>
      <c r="E389" s="599" t="s">
        <v>18</v>
      </c>
      <c r="F389" s="599" t="s">
        <v>29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2" t="s">
        <v>4018</v>
      </c>
      <c r="K389" s="325" t="s">
        <v>239</v>
      </c>
      <c r="L389" s="325" t="s">
        <v>3652</v>
      </c>
      <c r="M389" s="325" t="s">
        <v>2409</v>
      </c>
      <c r="N389" s="622" t="s">
        <v>4018</v>
      </c>
      <c r="O389" s="340"/>
      <c r="P389" s="340" t="s">
        <v>4773</v>
      </c>
      <c r="Q389" s="602">
        <v>0.01</v>
      </c>
      <c r="R389" s="496" t="s">
        <v>4774</v>
      </c>
      <c r="S389" s="603"/>
      <c r="T389" s="325" t="str">
        <f t="shared" si="40"/>
        <v>Não Qualificado</v>
      </c>
      <c r="U389" s="325" t="s">
        <v>215</v>
      </c>
      <c r="V389" s="340" t="s">
        <v>2400</v>
      </c>
      <c r="W389" s="325" t="s">
        <v>29</v>
      </c>
      <c r="X389" s="604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2375</v>
      </c>
      <c r="BF389" s="326" t="s">
        <v>2375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5" t="s">
        <v>3636</v>
      </c>
      <c r="B390" s="188" t="s">
        <v>1736</v>
      </c>
      <c r="C390" s="605" t="s">
        <v>4772</v>
      </c>
      <c r="D390" s="599">
        <v>5663320.0</v>
      </c>
      <c r="E390" s="373" t="s">
        <v>18</v>
      </c>
      <c r="F390" s="599" t="s">
        <v>29</v>
      </c>
      <c r="G390" s="599" t="s">
        <v>4775</v>
      </c>
      <c r="H390" s="599">
        <f>IFERROR(VLOOKUP(G390,'Cadastro de assessores'!A:B,2,FALSE),"Não Cadastrado")</f>
        <v>12338</v>
      </c>
      <c r="I390" s="599"/>
      <c r="J390" s="373" t="s">
        <v>214</v>
      </c>
      <c r="K390" s="373" t="s">
        <v>214</v>
      </c>
      <c r="L390" s="325" t="s">
        <v>3652</v>
      </c>
      <c r="M390" s="600">
        <v>44385.0</v>
      </c>
      <c r="N390" s="600">
        <v>44385.0</v>
      </c>
      <c r="O390" s="340"/>
      <c r="P390" s="340" t="s">
        <v>3687</v>
      </c>
      <c r="Q390" s="602">
        <v>0.008</v>
      </c>
      <c r="R390" s="496" t="s">
        <v>4774</v>
      </c>
      <c r="S390" s="603"/>
      <c r="T390" s="325" t="str">
        <f t="shared" si="40"/>
        <v>Não Qualificado</v>
      </c>
      <c r="U390" s="325" t="s">
        <v>215</v>
      </c>
      <c r="V390" s="340" t="s">
        <v>2400</v>
      </c>
      <c r="W390" s="325" t="s">
        <v>29</v>
      </c>
      <c r="X390" s="604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5" t="s">
        <v>3636</v>
      </c>
      <c r="B391" s="188" t="s">
        <v>1736</v>
      </c>
      <c r="C391" s="605" t="s">
        <v>4772</v>
      </c>
      <c r="D391" s="325">
        <v>2660830.0</v>
      </c>
      <c r="E391" s="373" t="s">
        <v>18</v>
      </c>
      <c r="F391" s="373" t="s">
        <v>29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214</v>
      </c>
      <c r="K391" s="373" t="s">
        <v>214</v>
      </c>
      <c r="L391" s="325" t="s">
        <v>3652</v>
      </c>
      <c r="M391" s="600">
        <v>43741.0</v>
      </c>
      <c r="N391" s="600">
        <v>43741.0</v>
      </c>
      <c r="O391" s="325"/>
      <c r="P391" s="325" t="s">
        <v>4330</v>
      </c>
      <c r="Q391" s="602">
        <v>0.007</v>
      </c>
      <c r="R391" s="496" t="s">
        <v>4774</v>
      </c>
      <c r="S391" s="603"/>
      <c r="T391" s="325" t="str">
        <f t="shared" si="40"/>
        <v>Não Qualificado</v>
      </c>
      <c r="U391" s="325" t="s">
        <v>215</v>
      </c>
      <c r="V391" s="340" t="s">
        <v>2400</v>
      </c>
      <c r="W391" s="325" t="s">
        <v>29</v>
      </c>
      <c r="X391" s="604" t="s">
        <v>4776</v>
      </c>
      <c r="Y391" s="486"/>
      <c r="Z391" s="604" t="s">
        <v>4777</v>
      </c>
      <c r="AA391" s="604" t="s">
        <v>4778</v>
      </c>
      <c r="AB391" s="604" t="s">
        <v>4779</v>
      </c>
      <c r="AC391" s="604" t="s">
        <v>4780</v>
      </c>
      <c r="AD391" s="604" t="s">
        <v>4781</v>
      </c>
      <c r="AE391" s="604" t="s">
        <v>4782</v>
      </c>
      <c r="AF391" s="604" t="s">
        <v>4783</v>
      </c>
      <c r="AG391" s="604" t="s">
        <v>4784</v>
      </c>
      <c r="AH391" s="604" t="s">
        <v>4785</v>
      </c>
      <c r="AI391" s="604" t="s">
        <v>4786</v>
      </c>
      <c r="AJ391" s="604" t="s">
        <v>4787</v>
      </c>
      <c r="AK391" s="604" t="s">
        <v>4788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5" t="s">
        <v>3636</v>
      </c>
      <c r="B392" s="188" t="s">
        <v>1741</v>
      </c>
      <c r="C392" s="633" t="s">
        <v>4789</v>
      </c>
      <c r="D392" s="616">
        <v>7273700.0</v>
      </c>
      <c r="E392" s="373" t="s">
        <v>18</v>
      </c>
      <c r="F392" s="599" t="s">
        <v>19</v>
      </c>
      <c r="G392" s="616" t="s">
        <v>52</v>
      </c>
      <c r="H392" s="599" t="str">
        <f>IFERROR(VLOOKUP(G392,'Cadastro de assessores'!A:B,2,FALSE),"Não Cadastrado")</f>
        <v>18009</v>
      </c>
      <c r="I392" s="599"/>
      <c r="J392" s="373" t="s">
        <v>214</v>
      </c>
      <c r="K392" s="373" t="s">
        <v>214</v>
      </c>
      <c r="L392" s="325" t="s">
        <v>3652</v>
      </c>
      <c r="M392" s="600">
        <v>44532.0</v>
      </c>
      <c r="N392" s="600">
        <v>44536.0</v>
      </c>
      <c r="O392" s="616"/>
      <c r="P392" s="616" t="s">
        <v>38</v>
      </c>
      <c r="Q392" s="602">
        <v>0.007</v>
      </c>
      <c r="R392" s="213" t="s">
        <v>4790</v>
      </c>
      <c r="S392" s="603"/>
      <c r="T392" s="325" t="str">
        <f t="shared" si="40"/>
        <v/>
      </c>
      <c r="U392" s="325" t="s">
        <v>296</v>
      </c>
      <c r="V392" s="340" t="s">
        <v>4305</v>
      </c>
      <c r="W392" s="325" t="s">
        <v>19</v>
      </c>
      <c r="X392" s="604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4"/>
      <c r="AI392" s="604"/>
      <c r="AJ392" s="604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5" t="s">
        <v>3636</v>
      </c>
      <c r="B393" s="188" t="s">
        <v>4791</v>
      </c>
      <c r="C393" s="605" t="s">
        <v>4792</v>
      </c>
      <c r="D393" s="325">
        <v>4461414.0</v>
      </c>
      <c r="E393" s="325" t="s">
        <v>67</v>
      </c>
      <c r="F393" s="325" t="s">
        <v>29</v>
      </c>
      <c r="G393" s="325" t="s">
        <v>3483</v>
      </c>
      <c r="H393" s="325" t="str">
        <f>IFERROR(VLOOKUP(G393,'Cadastro de assessores'!A:B,2,FALSE),"Não Cadastrado")</f>
        <v>14574</v>
      </c>
      <c r="I393" s="325"/>
      <c r="J393" s="606" t="s">
        <v>2372</v>
      </c>
      <c r="K393" s="325" t="s">
        <v>2372</v>
      </c>
      <c r="L393" s="325" t="s">
        <v>3640</v>
      </c>
      <c r="M393" s="608">
        <v>44090.0</v>
      </c>
      <c r="N393" s="608">
        <v>44090.0</v>
      </c>
      <c r="O393" s="608">
        <v>44408.0</v>
      </c>
      <c r="P393" s="325" t="s">
        <v>3653</v>
      </c>
      <c r="Q393" s="602">
        <v>0.012</v>
      </c>
      <c r="R393" s="632" t="s">
        <v>4793</v>
      </c>
      <c r="S393" s="603"/>
      <c r="T393" s="325" t="str">
        <f t="shared" si="40"/>
        <v/>
      </c>
      <c r="U393" s="325" t="s">
        <v>296</v>
      </c>
      <c r="V393" s="325" t="s">
        <v>2620</v>
      </c>
      <c r="W393" s="325" t="s">
        <v>29</v>
      </c>
      <c r="X393" s="604" t="s">
        <v>3647</v>
      </c>
      <c r="Y393" s="604" t="s">
        <v>3647</v>
      </c>
      <c r="Z393" s="604" t="s">
        <v>3647</v>
      </c>
      <c r="AA393" s="604" t="s">
        <v>3647</v>
      </c>
      <c r="AB393" s="604" t="s">
        <v>3647</v>
      </c>
      <c r="AC393" s="604" t="s">
        <v>3647</v>
      </c>
      <c r="AD393" s="604" t="s">
        <v>3647</v>
      </c>
      <c r="AE393" s="604" t="s">
        <v>3647</v>
      </c>
      <c r="AF393" s="604" t="s">
        <v>3647</v>
      </c>
      <c r="AG393" s="604" t="s">
        <v>3647</v>
      </c>
      <c r="AH393" s="604" t="s">
        <v>3647</v>
      </c>
      <c r="AI393" s="604" t="s">
        <v>4794</v>
      </c>
      <c r="AJ393" s="604" t="s">
        <v>4795</v>
      </c>
      <c r="AK393" s="604" t="s">
        <v>4796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2375</v>
      </c>
      <c r="BF393" s="326" t="s">
        <v>2375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5" t="s">
        <v>3636</v>
      </c>
      <c r="B394" s="188" t="s">
        <v>1761</v>
      </c>
      <c r="C394" s="633" t="s">
        <v>1757</v>
      </c>
      <c r="D394" s="612">
        <v>3428496.0</v>
      </c>
      <c r="E394" s="599" t="s">
        <v>18</v>
      </c>
      <c r="F394" s="599" t="s">
        <v>19</v>
      </c>
      <c r="G394" s="373" t="s">
        <v>20</v>
      </c>
      <c r="H394" s="599">
        <f>IFERROR(VLOOKUP(G394,'Cadastro de assessores'!A:B,2,FALSE),"Não Cadastrado")</f>
        <v>12331</v>
      </c>
      <c r="I394" s="599"/>
      <c r="J394" s="373" t="s">
        <v>214</v>
      </c>
      <c r="K394" s="373" t="s">
        <v>214</v>
      </c>
      <c r="L394" s="325" t="s">
        <v>3652</v>
      </c>
      <c r="M394" s="613">
        <v>44613.0</v>
      </c>
      <c r="N394" s="613">
        <v>44613.0</v>
      </c>
      <c r="O394" s="425"/>
      <c r="P394" s="616" t="s">
        <v>3854</v>
      </c>
      <c r="Q394" s="602">
        <v>0.012</v>
      </c>
      <c r="R394" s="213" t="s">
        <v>4797</v>
      </c>
      <c r="S394" s="603"/>
      <c r="T394" s="325" t="str">
        <f t="shared" si="40"/>
        <v/>
      </c>
      <c r="U394" s="325" t="s">
        <v>215</v>
      </c>
      <c r="V394" s="325" t="s">
        <v>2461</v>
      </c>
      <c r="W394" s="325" t="s">
        <v>19</v>
      </c>
      <c r="X394" s="604"/>
      <c r="Y394" s="604"/>
      <c r="Z394" s="604"/>
      <c r="AA394" s="604"/>
      <c r="AB394" s="604"/>
      <c r="AC394" s="604"/>
      <c r="AD394" s="604"/>
      <c r="AE394" s="604"/>
      <c r="AF394" s="604"/>
      <c r="AG394" s="604"/>
      <c r="AH394" s="604"/>
      <c r="AI394" s="604"/>
      <c r="AJ394" s="604"/>
      <c r="AK394" s="604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5" t="s">
        <v>3636</v>
      </c>
      <c r="B395" s="188" t="s">
        <v>1761</v>
      </c>
      <c r="C395" s="578" t="s">
        <v>1757</v>
      </c>
      <c r="D395" s="678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214</v>
      </c>
      <c r="K395" s="325" t="s">
        <v>214</v>
      </c>
      <c r="L395" s="325" t="s">
        <v>3640</v>
      </c>
      <c r="M395" s="679">
        <v>44682.0</v>
      </c>
      <c r="N395" s="679">
        <v>44682.0</v>
      </c>
      <c r="O395" s="523"/>
      <c r="P395" s="523" t="s">
        <v>3754</v>
      </c>
      <c r="Q395" s="602">
        <v>0.008</v>
      </c>
      <c r="R395" s="213" t="s">
        <v>4798</v>
      </c>
      <c r="S395" s="603"/>
      <c r="T395" s="325" t="str">
        <f t="shared" si="40"/>
        <v/>
      </c>
      <c r="U395" s="325" t="s">
        <v>215</v>
      </c>
      <c r="V395" s="325" t="s">
        <v>2461</v>
      </c>
      <c r="W395" s="325" t="s">
        <v>19</v>
      </c>
      <c r="X395" s="604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4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5" t="s">
        <v>3636</v>
      </c>
      <c r="B396" s="188" t="s">
        <v>1764</v>
      </c>
      <c r="C396" s="578" t="s">
        <v>4799</v>
      </c>
      <c r="D396" s="599">
        <v>5682953.0</v>
      </c>
      <c r="E396" s="373" t="s">
        <v>18</v>
      </c>
      <c r="F396" s="599" t="s">
        <v>29</v>
      </c>
      <c r="G396" s="599" t="s">
        <v>919</v>
      </c>
      <c r="H396" s="599" t="str">
        <f>IFERROR(VLOOKUP(G396,'Cadastro de assessores'!A:B,2,FALSE),"Não Cadastrado")</f>
        <v>14739</v>
      </c>
      <c r="I396" s="599"/>
      <c r="J396" s="325" t="s">
        <v>214</v>
      </c>
      <c r="K396" s="373" t="s">
        <v>214</v>
      </c>
      <c r="L396" s="325" t="s">
        <v>3652</v>
      </c>
      <c r="M396" s="600">
        <v>44453.0</v>
      </c>
      <c r="N396" s="600">
        <v>44424.0</v>
      </c>
      <c r="O396" s="325"/>
      <c r="P396" s="325" t="s">
        <v>3653</v>
      </c>
      <c r="Q396" s="602">
        <v>0.012</v>
      </c>
      <c r="R396" s="213"/>
      <c r="S396" s="603"/>
      <c r="T396" s="325" t="str">
        <f t="shared" si="40"/>
        <v>Não Qualificado</v>
      </c>
      <c r="U396" s="325" t="s">
        <v>215</v>
      </c>
      <c r="V396" s="340" t="s">
        <v>3702</v>
      </c>
      <c r="W396" s="325" t="s">
        <v>29</v>
      </c>
      <c r="X396" s="604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4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5" t="s">
        <v>3636</v>
      </c>
      <c r="B397" s="188" t="s">
        <v>4800</v>
      </c>
      <c r="C397" s="605" t="s">
        <v>4801</v>
      </c>
      <c r="D397" s="325">
        <v>4719236.0</v>
      </c>
      <c r="E397" s="325" t="s">
        <v>18</v>
      </c>
      <c r="F397" s="325" t="s">
        <v>29</v>
      </c>
      <c r="G397" s="325" t="s">
        <v>3644</v>
      </c>
      <c r="H397" s="325" t="str">
        <f>IFERROR(VLOOKUP(G397,'Cadastro de assessores'!A:B,2,FALSE),"Não Cadastrado")</f>
        <v>17679</v>
      </c>
      <c r="I397" s="325"/>
      <c r="J397" s="606" t="s">
        <v>2372</v>
      </c>
      <c r="K397" s="325" t="s">
        <v>2372</v>
      </c>
      <c r="L397" s="325" t="s">
        <v>3640</v>
      </c>
      <c r="M397" s="607">
        <v>44196.0</v>
      </c>
      <c r="N397" s="607">
        <v>44196.0</v>
      </c>
      <c r="O397" s="608">
        <v>44428.0</v>
      </c>
      <c r="P397" s="325" t="s">
        <v>38</v>
      </c>
      <c r="Q397" s="602">
        <v>0.007</v>
      </c>
      <c r="R397" s="609" t="s">
        <v>4802</v>
      </c>
      <c r="S397" s="603"/>
      <c r="T397" s="325" t="str">
        <f t="shared" si="40"/>
        <v>Não Qualificado</v>
      </c>
      <c r="U397" s="325" t="s">
        <v>215</v>
      </c>
      <c r="V397" s="325" t="s">
        <v>4061</v>
      </c>
      <c r="W397" s="325" t="s">
        <v>3495</v>
      </c>
      <c r="X397" s="604"/>
      <c r="Y397" s="604"/>
      <c r="Z397" s="604"/>
      <c r="AA397" s="604"/>
      <c r="AB397" s="604"/>
      <c r="AC397" s="604"/>
      <c r="AD397" s="604"/>
      <c r="AE397" s="604"/>
      <c r="AF397" s="604"/>
      <c r="AG397" s="604"/>
      <c r="AH397" s="604"/>
      <c r="AI397" s="604"/>
      <c r="AJ397" s="604"/>
      <c r="AK397" s="604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2375</v>
      </c>
      <c r="BF397" s="326" t="s">
        <v>2375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5" t="s">
        <v>3636</v>
      </c>
      <c r="B398" s="188" t="s">
        <v>4803</v>
      </c>
      <c r="C398" s="605" t="s">
        <v>4804</v>
      </c>
      <c r="D398" s="325">
        <v>2749522.0</v>
      </c>
      <c r="E398" s="325" t="s">
        <v>67</v>
      </c>
      <c r="F398" s="325" t="s">
        <v>29</v>
      </c>
      <c r="G398" s="325" t="s">
        <v>3691</v>
      </c>
      <c r="H398" s="325" t="str">
        <f>IFERROR(VLOOKUP(G398,'Cadastro de assessores'!A:B,2,FALSE),"Não Cadastrado")</f>
        <v>12624</v>
      </c>
      <c r="I398" s="325"/>
      <c r="J398" s="325" t="s">
        <v>214</v>
      </c>
      <c r="K398" s="325" t="s">
        <v>214</v>
      </c>
      <c r="L398" s="325" t="s">
        <v>3652</v>
      </c>
      <c r="M398" s="607">
        <v>44771.0</v>
      </c>
      <c r="N398" s="607">
        <v>44771.0</v>
      </c>
      <c r="O398" s="608"/>
      <c r="P398" s="325" t="s">
        <v>38</v>
      </c>
      <c r="Q398" s="602">
        <v>0.007</v>
      </c>
      <c r="R398" s="609"/>
      <c r="S398" s="603"/>
      <c r="T398" s="325"/>
      <c r="U398" s="325" t="s">
        <v>215</v>
      </c>
      <c r="V398" s="325" t="s">
        <v>2746</v>
      </c>
      <c r="W398" s="325" t="s">
        <v>29</v>
      </c>
      <c r="X398" s="604"/>
      <c r="Y398" s="604"/>
      <c r="Z398" s="604"/>
      <c r="AA398" s="604"/>
      <c r="AB398" s="604"/>
      <c r="AC398" s="604"/>
      <c r="AD398" s="604"/>
      <c r="AE398" s="604"/>
      <c r="AF398" s="604"/>
      <c r="AG398" s="604"/>
      <c r="AH398" s="604"/>
      <c r="AI398" s="604"/>
      <c r="AJ398" s="604"/>
      <c r="AK398" s="604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5" t="s">
        <v>3636</v>
      </c>
      <c r="B399" s="188" t="s">
        <v>4805</v>
      </c>
      <c r="C399" s="578" t="s">
        <v>4806</v>
      </c>
      <c r="D399" s="523">
        <v>5606475.0</v>
      </c>
      <c r="E399" s="325" t="s">
        <v>18</v>
      </c>
      <c r="F399" s="523" t="s">
        <v>19</v>
      </c>
      <c r="G399" s="340" t="s">
        <v>4634</v>
      </c>
      <c r="H399" s="340" t="str">
        <f>IFERROR(VLOOKUP(G399,'Cadastro de assessores'!A:B,2,FALSE),"Não Cadastrado")</f>
        <v>1275</v>
      </c>
      <c r="I399" s="340"/>
      <c r="J399" s="606" t="s">
        <v>2372</v>
      </c>
      <c r="K399" s="325" t="s">
        <v>2372</v>
      </c>
      <c r="L399" s="325" t="s">
        <v>3652</v>
      </c>
      <c r="M399" s="608">
        <v>44364.0</v>
      </c>
      <c r="N399" s="608">
        <v>44364.0</v>
      </c>
      <c r="O399" s="608">
        <v>44803.0</v>
      </c>
      <c r="P399" s="325" t="s">
        <v>3645</v>
      </c>
      <c r="Q399" s="602">
        <v>0.015</v>
      </c>
      <c r="R399" s="213" t="s">
        <v>3955</v>
      </c>
      <c r="S399" s="603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215</v>
      </c>
      <c r="V399" s="340" t="s">
        <v>4807</v>
      </c>
      <c r="W399" s="340" t="s">
        <v>298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5" t="s">
        <v>3636</v>
      </c>
      <c r="B400" s="188" t="s">
        <v>4808</v>
      </c>
      <c r="C400" s="605" t="s">
        <v>4809</v>
      </c>
      <c r="D400" s="325">
        <v>2214585.0</v>
      </c>
      <c r="E400" s="373" t="s">
        <v>67</v>
      </c>
      <c r="F400" s="373" t="s">
        <v>29</v>
      </c>
      <c r="G400" s="373" t="s">
        <v>3812</v>
      </c>
      <c r="H400" s="373" t="str">
        <f>IFERROR(VLOOKUP(G400,'Cadastro de assessores'!A:B,2,FALSE),"Não Cadastrado")</f>
        <v>16459</v>
      </c>
      <c r="I400" s="373"/>
      <c r="J400" s="373" t="s">
        <v>3639</v>
      </c>
      <c r="K400" s="325" t="s">
        <v>214</v>
      </c>
      <c r="L400" s="325" t="s">
        <v>3668</v>
      </c>
      <c r="M400" s="600">
        <v>44085.0</v>
      </c>
      <c r="N400" s="600">
        <v>44085.0</v>
      </c>
      <c r="O400" s="325"/>
      <c r="P400" s="325" t="s">
        <v>3641</v>
      </c>
      <c r="Q400" s="602">
        <v>0.02</v>
      </c>
      <c r="R400" s="213"/>
      <c r="S400" s="603"/>
      <c r="T400" s="325" t="str">
        <f t="shared" si="41"/>
        <v/>
      </c>
      <c r="U400" s="325" t="s">
        <v>215</v>
      </c>
      <c r="V400" s="325" t="s">
        <v>2389</v>
      </c>
      <c r="W400" s="325" t="s">
        <v>29</v>
      </c>
      <c r="X400" s="604" t="s">
        <v>3647</v>
      </c>
      <c r="Y400" s="604" t="s">
        <v>3647</v>
      </c>
      <c r="Z400" s="604" t="s">
        <v>3647</v>
      </c>
      <c r="AA400" s="604" t="s">
        <v>3647</v>
      </c>
      <c r="AB400" s="604" t="s">
        <v>3647</v>
      </c>
      <c r="AC400" s="604" t="s">
        <v>3647</v>
      </c>
      <c r="AD400" s="604" t="s">
        <v>3647</v>
      </c>
      <c r="AE400" s="604" t="s">
        <v>3647</v>
      </c>
      <c r="AF400" s="604" t="s">
        <v>3647</v>
      </c>
      <c r="AG400" s="604" t="s">
        <v>3647</v>
      </c>
      <c r="AH400" s="604" t="s">
        <v>3647</v>
      </c>
      <c r="AI400" s="604" t="s">
        <v>4810</v>
      </c>
      <c r="AJ400" s="604" t="s">
        <v>4811</v>
      </c>
      <c r="AK400" s="604" t="s">
        <v>4812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5" t="s">
        <v>3636</v>
      </c>
      <c r="B401" s="188" t="s">
        <v>4813</v>
      </c>
      <c r="C401" s="605" t="s">
        <v>4814</v>
      </c>
      <c r="D401" s="325">
        <v>4911406.0</v>
      </c>
      <c r="E401" s="373" t="s">
        <v>67</v>
      </c>
      <c r="F401" s="373" t="s">
        <v>29</v>
      </c>
      <c r="G401" s="373" t="s">
        <v>3483</v>
      </c>
      <c r="H401" s="373" t="str">
        <f>IFERROR(VLOOKUP(G401,'Cadastro de assessores'!A:B,2,FALSE),"Não Cadastrado")</f>
        <v>14574</v>
      </c>
      <c r="I401" s="373"/>
      <c r="J401" s="622" t="s">
        <v>2408</v>
      </c>
      <c r="K401" s="325" t="s">
        <v>239</v>
      </c>
      <c r="L401" s="325" t="s">
        <v>3652</v>
      </c>
      <c r="M401" s="325" t="s">
        <v>2409</v>
      </c>
      <c r="N401" s="622" t="s">
        <v>2408</v>
      </c>
      <c r="O401" s="340"/>
      <c r="P401" s="340" t="s">
        <v>3687</v>
      </c>
      <c r="Q401" s="602">
        <v>0.008</v>
      </c>
      <c r="R401" s="213"/>
      <c r="S401" s="603"/>
      <c r="T401" s="325" t="str">
        <f t="shared" si="41"/>
        <v>Não Qualificado</v>
      </c>
      <c r="U401" s="325" t="s">
        <v>215</v>
      </c>
      <c r="V401" s="325" t="s">
        <v>2389</v>
      </c>
      <c r="W401" s="325" t="s">
        <v>29</v>
      </c>
      <c r="X401" s="604"/>
      <c r="Y401" s="604"/>
      <c r="Z401" s="604"/>
      <c r="AA401" s="604"/>
      <c r="AB401" s="604"/>
      <c r="AC401" s="604"/>
      <c r="AD401" s="604"/>
      <c r="AE401" s="604"/>
      <c r="AF401" s="604"/>
      <c r="AG401" s="604"/>
      <c r="AH401" s="604"/>
      <c r="AI401" s="604"/>
      <c r="AJ401" s="604"/>
      <c r="AK401" s="604"/>
      <c r="AL401" s="326"/>
      <c r="AM401" s="326"/>
      <c r="AN401" s="326"/>
      <c r="AO401" s="326" t="s">
        <v>2409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2375</v>
      </c>
      <c r="BF401" s="326" t="s">
        <v>2375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5" t="s">
        <v>3636</v>
      </c>
      <c r="B402" s="188" t="s">
        <v>4813</v>
      </c>
      <c r="C402" s="605" t="s">
        <v>4814</v>
      </c>
      <c r="D402" s="325">
        <v>4886679.0</v>
      </c>
      <c r="E402" s="325" t="s">
        <v>67</v>
      </c>
      <c r="F402" s="325" t="s">
        <v>29</v>
      </c>
      <c r="G402" s="325" t="s">
        <v>3483</v>
      </c>
      <c r="H402" s="325" t="str">
        <f>IFERROR(VLOOKUP(G402,'Cadastro de assessores'!A:B,2,FALSE),"Não Cadastrado")</f>
        <v>14574</v>
      </c>
      <c r="I402" s="325"/>
      <c r="J402" s="606" t="s">
        <v>2372</v>
      </c>
      <c r="K402" s="325" t="s">
        <v>2372</v>
      </c>
      <c r="L402" s="325" t="s">
        <v>3640</v>
      </c>
      <c r="M402" s="608">
        <v>44256.0</v>
      </c>
      <c r="N402" s="608">
        <v>44256.0</v>
      </c>
      <c r="O402" s="608">
        <v>44691.0</v>
      </c>
      <c r="P402" s="325" t="s">
        <v>3645</v>
      </c>
      <c r="Q402" s="602">
        <v>0.015</v>
      </c>
      <c r="R402" s="213" t="s">
        <v>4815</v>
      </c>
      <c r="S402" s="603"/>
      <c r="T402" s="325" t="str">
        <f t="shared" si="41"/>
        <v/>
      </c>
      <c r="U402" s="325" t="s">
        <v>215</v>
      </c>
      <c r="V402" s="325" t="s">
        <v>2389</v>
      </c>
      <c r="W402" s="325" t="s">
        <v>29</v>
      </c>
      <c r="X402" s="604"/>
      <c r="Y402" s="604"/>
      <c r="Z402" s="604"/>
      <c r="AA402" s="604"/>
      <c r="AB402" s="604"/>
      <c r="AC402" s="604"/>
      <c r="AD402" s="604"/>
      <c r="AE402" s="604"/>
      <c r="AF402" s="604"/>
      <c r="AG402" s="604"/>
      <c r="AH402" s="604"/>
      <c r="AI402" s="604"/>
      <c r="AJ402" s="604"/>
      <c r="AK402" s="604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2375</v>
      </c>
      <c r="BF402" s="326" t="s">
        <v>2375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5" t="s">
        <v>3636</v>
      </c>
      <c r="B403" s="188" t="s">
        <v>1795</v>
      </c>
      <c r="C403" s="578" t="s">
        <v>1792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214</v>
      </c>
      <c r="K403" s="325" t="s">
        <v>214</v>
      </c>
      <c r="L403" s="325" t="s">
        <v>3652</v>
      </c>
      <c r="M403" s="600">
        <v>44684.0</v>
      </c>
      <c r="N403" s="600">
        <v>44686.0</v>
      </c>
      <c r="O403" s="340"/>
      <c r="P403" s="340" t="s">
        <v>3653</v>
      </c>
      <c r="Q403" s="602">
        <v>0.012</v>
      </c>
      <c r="R403" s="213" t="s">
        <v>3751</v>
      </c>
      <c r="S403" s="603"/>
      <c r="T403" s="325" t="str">
        <f t="shared" si="41"/>
        <v>Não Qualificado</v>
      </c>
      <c r="U403" s="325" t="s">
        <v>215</v>
      </c>
      <c r="V403" s="325" t="s">
        <v>2461</v>
      </c>
      <c r="W403" s="325" t="s">
        <v>19</v>
      </c>
      <c r="X403" s="604"/>
      <c r="Y403" s="604"/>
      <c r="Z403" s="604"/>
      <c r="AA403" s="604"/>
      <c r="AB403" s="604"/>
      <c r="AC403" s="604"/>
      <c r="AD403" s="604"/>
      <c r="AE403" s="604"/>
      <c r="AF403" s="604"/>
      <c r="AG403" s="604"/>
      <c r="AH403" s="604"/>
      <c r="AI403" s="604"/>
      <c r="AJ403" s="604"/>
      <c r="AK403" s="604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5" t="s">
        <v>3636</v>
      </c>
      <c r="B404" s="188" t="s">
        <v>3170</v>
      </c>
      <c r="C404" s="605" t="s">
        <v>3168</v>
      </c>
      <c r="D404" s="325">
        <v>4457777.0</v>
      </c>
      <c r="E404" s="325" t="s">
        <v>2358</v>
      </c>
      <c r="F404" s="325" t="s">
        <v>29</v>
      </c>
      <c r="G404" s="325" t="s">
        <v>2358</v>
      </c>
      <c r="H404" s="325" t="str">
        <f>IFERROR(VLOOKUP(G404,'Cadastro de assessores'!A:B,2,FALSE),"Não Cadastrado")</f>
        <v>18986</v>
      </c>
      <c r="I404" s="325"/>
      <c r="J404" s="606" t="s">
        <v>2372</v>
      </c>
      <c r="K404" s="325" t="s">
        <v>2372</v>
      </c>
      <c r="L404" s="325" t="s">
        <v>3640</v>
      </c>
      <c r="M404" s="607">
        <v>44151.0</v>
      </c>
      <c r="N404" s="607">
        <v>44151.0</v>
      </c>
      <c r="O404" s="607">
        <v>44543.0</v>
      </c>
      <c r="P404" s="325" t="s">
        <v>3645</v>
      </c>
      <c r="Q404" s="602">
        <v>0.015</v>
      </c>
      <c r="R404" s="213" t="s">
        <v>4816</v>
      </c>
      <c r="S404" s="603"/>
      <c r="T404" s="325" t="str">
        <f t="shared" si="41"/>
        <v>Não Qualificado</v>
      </c>
      <c r="U404" s="325" t="s">
        <v>215</v>
      </c>
      <c r="V404" s="325" t="s">
        <v>3171</v>
      </c>
      <c r="W404" s="325" t="s">
        <v>19</v>
      </c>
      <c r="X404" s="604" t="s">
        <v>3647</v>
      </c>
      <c r="Y404" s="604" t="s">
        <v>3647</v>
      </c>
      <c r="Z404" s="604" t="s">
        <v>3647</v>
      </c>
      <c r="AA404" s="604" t="s">
        <v>3647</v>
      </c>
      <c r="AB404" s="604" t="s">
        <v>3647</v>
      </c>
      <c r="AC404" s="604" t="s">
        <v>3647</v>
      </c>
      <c r="AD404" s="604" t="s">
        <v>3647</v>
      </c>
      <c r="AE404" s="604" t="s">
        <v>3647</v>
      </c>
      <c r="AF404" s="604" t="s">
        <v>3647</v>
      </c>
      <c r="AG404" s="604" t="s">
        <v>3647</v>
      </c>
      <c r="AH404" s="604" t="s">
        <v>3647</v>
      </c>
      <c r="AI404" s="604" t="s">
        <v>3647</v>
      </c>
      <c r="AJ404" s="604" t="s">
        <v>3647</v>
      </c>
      <c r="AK404" s="604" t="s">
        <v>4817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2375</v>
      </c>
      <c r="BF404" s="326" t="s">
        <v>2375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5" t="s">
        <v>3636</v>
      </c>
      <c r="B405" s="188" t="s">
        <v>1811</v>
      </c>
      <c r="C405" s="633" t="s">
        <v>1809</v>
      </c>
      <c r="D405" s="340">
        <v>7514118.0</v>
      </c>
      <c r="E405" s="373" t="s">
        <v>18</v>
      </c>
      <c r="F405" s="599" t="s">
        <v>19</v>
      </c>
      <c r="G405" s="616" t="s">
        <v>52</v>
      </c>
      <c r="H405" s="340" t="str">
        <f>IFERROR(VLOOKUP(G405,'Cadastro de assessores'!A:B,2,FALSE),"Não Cadastrado")</f>
        <v>18009</v>
      </c>
      <c r="I405" s="340"/>
      <c r="J405" s="373" t="s">
        <v>214</v>
      </c>
      <c r="K405" s="325" t="s">
        <v>214</v>
      </c>
      <c r="L405" s="325" t="s">
        <v>3652</v>
      </c>
      <c r="M405" s="600">
        <v>44564.0</v>
      </c>
      <c r="N405" s="600">
        <v>44572.0</v>
      </c>
      <c r="O405" s="340"/>
      <c r="P405" s="340" t="s">
        <v>38</v>
      </c>
      <c r="Q405" s="602">
        <v>0.007</v>
      </c>
      <c r="R405" s="213"/>
      <c r="S405" s="603"/>
      <c r="T405" s="325" t="str">
        <f t="shared" si="41"/>
        <v/>
      </c>
      <c r="U405" s="325" t="s">
        <v>296</v>
      </c>
      <c r="V405" s="325" t="s">
        <v>2461</v>
      </c>
      <c r="W405" s="325" t="s">
        <v>19</v>
      </c>
      <c r="X405" s="604"/>
      <c r="Y405" s="604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4">
        <v>281805.66</v>
      </c>
      <c r="BB405" s="624">
        <v>1010363.11</v>
      </c>
      <c r="BC405" s="624">
        <v>1023239.7</v>
      </c>
      <c r="BD405" s="624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5" t="s">
        <v>3636</v>
      </c>
      <c r="B406" s="188" t="s">
        <v>1811</v>
      </c>
      <c r="C406" s="578" t="s">
        <v>1809</v>
      </c>
      <c r="D406" s="612">
        <v>7605641.0</v>
      </c>
      <c r="E406" s="373" t="s">
        <v>18</v>
      </c>
      <c r="F406" s="599" t="s">
        <v>19</v>
      </c>
      <c r="G406" s="616" t="s">
        <v>52</v>
      </c>
      <c r="H406" s="340" t="str">
        <f>IFERROR(VLOOKUP(G406,'Cadastro de assessores'!A:B,2,FALSE),"Não Cadastrado")</f>
        <v>18009</v>
      </c>
      <c r="I406" s="340"/>
      <c r="J406" s="373" t="s">
        <v>214</v>
      </c>
      <c r="K406" s="325" t="s">
        <v>214</v>
      </c>
      <c r="L406" s="325" t="s">
        <v>3652</v>
      </c>
      <c r="M406" s="613">
        <v>44669.0</v>
      </c>
      <c r="N406" s="613">
        <v>44669.0</v>
      </c>
      <c r="O406" s="340"/>
      <c r="P406" s="340" t="s">
        <v>38</v>
      </c>
      <c r="Q406" s="602">
        <v>0.007</v>
      </c>
      <c r="R406" s="213"/>
      <c r="S406" s="603"/>
      <c r="T406" s="325" t="str">
        <f t="shared" si="41"/>
        <v>Não Qualificado</v>
      </c>
      <c r="U406" s="325" t="s">
        <v>296</v>
      </c>
      <c r="V406" s="325" t="s">
        <v>2461</v>
      </c>
      <c r="W406" s="325" t="s">
        <v>19</v>
      </c>
      <c r="X406" s="604"/>
      <c r="Y406" s="604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5" t="s">
        <v>3636</v>
      </c>
      <c r="B407" s="188" t="s">
        <v>4818</v>
      </c>
      <c r="C407" s="578" t="s">
        <v>4819</v>
      </c>
      <c r="D407" s="340">
        <v>515215.0</v>
      </c>
      <c r="E407" s="373" t="s">
        <v>18</v>
      </c>
      <c r="F407" s="599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3639</v>
      </c>
      <c r="K407" s="325" t="s">
        <v>239</v>
      </c>
      <c r="L407" s="325" t="s">
        <v>3640</v>
      </c>
      <c r="M407" s="600">
        <v>44349.0</v>
      </c>
      <c r="N407" s="600">
        <v>44349.0</v>
      </c>
      <c r="O407" s="325"/>
      <c r="P407" s="325" t="s">
        <v>3849</v>
      </c>
      <c r="Q407" s="602">
        <v>0.02</v>
      </c>
      <c r="R407" s="213" t="s">
        <v>4820</v>
      </c>
      <c r="S407" s="603"/>
      <c r="T407" s="325" t="str">
        <f t="shared" si="41"/>
        <v/>
      </c>
      <c r="U407" s="340" t="s">
        <v>215</v>
      </c>
      <c r="V407" s="340" t="s">
        <v>3932</v>
      </c>
      <c r="W407" s="340" t="s">
        <v>243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2375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5" t="s">
        <v>3636</v>
      </c>
      <c r="B408" s="188" t="s">
        <v>4821</v>
      </c>
      <c r="C408" s="578" t="s">
        <v>4822</v>
      </c>
      <c r="D408" s="340">
        <v>6403193.0</v>
      </c>
      <c r="E408" s="325" t="s">
        <v>18</v>
      </c>
      <c r="F408" s="523" t="s">
        <v>29</v>
      </c>
      <c r="G408" s="523" t="s">
        <v>4179</v>
      </c>
      <c r="H408" s="523" t="str">
        <f>IFERROR(VLOOKUP(G408,'Cadastro de assessores'!A:B,2,FALSE),"Não Cadastrado")</f>
        <v>16130</v>
      </c>
      <c r="I408" s="523"/>
      <c r="J408" s="606" t="s">
        <v>2372</v>
      </c>
      <c r="K408" s="325" t="s">
        <v>2372</v>
      </c>
      <c r="L408" s="325" t="s">
        <v>3652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2">
        <v>0.007</v>
      </c>
      <c r="R408" s="213" t="s">
        <v>4823</v>
      </c>
      <c r="S408" s="603"/>
      <c r="T408" s="325" t="str">
        <f t="shared" si="41"/>
        <v>Qualificado</v>
      </c>
      <c r="U408" s="340" t="s">
        <v>215</v>
      </c>
      <c r="V408" s="340" t="s">
        <v>2423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4"/>
      <c r="AJ408" s="604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4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5" t="s">
        <v>3636</v>
      </c>
      <c r="B409" s="188" t="s">
        <v>3175</v>
      </c>
      <c r="C409" s="605" t="s">
        <v>3172</v>
      </c>
      <c r="D409" s="325">
        <v>490973.0</v>
      </c>
      <c r="E409" s="373" t="s">
        <v>18</v>
      </c>
      <c r="F409" s="373" t="s">
        <v>29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214</v>
      </c>
      <c r="K409" s="325" t="s">
        <v>214</v>
      </c>
      <c r="L409" s="325" t="s">
        <v>3652</v>
      </c>
      <c r="M409" s="600">
        <v>43685.0</v>
      </c>
      <c r="N409" s="600">
        <v>43690.0</v>
      </c>
      <c r="O409" s="325"/>
      <c r="P409" s="325" t="s">
        <v>3641</v>
      </c>
      <c r="Q409" s="602">
        <v>0.02</v>
      </c>
      <c r="R409" s="609" t="s">
        <v>4824</v>
      </c>
      <c r="S409" s="603"/>
      <c r="T409" s="325" t="str">
        <f t="shared" si="41"/>
        <v/>
      </c>
      <c r="U409" s="325" t="s">
        <v>215</v>
      </c>
      <c r="V409" s="325" t="s">
        <v>2649</v>
      </c>
      <c r="W409" s="325" t="s">
        <v>19</v>
      </c>
      <c r="X409" s="604" t="s">
        <v>4825</v>
      </c>
      <c r="Y409" s="604"/>
      <c r="Z409" s="604" t="s">
        <v>4826</v>
      </c>
      <c r="AA409" s="604" t="s">
        <v>4827</v>
      </c>
      <c r="AB409" s="604" t="s">
        <v>4828</v>
      </c>
      <c r="AC409" s="604" t="s">
        <v>4829</v>
      </c>
      <c r="AD409" s="604" t="s">
        <v>4830</v>
      </c>
      <c r="AE409" s="604" t="s">
        <v>4831</v>
      </c>
      <c r="AF409" s="604" t="s">
        <v>4832</v>
      </c>
      <c r="AG409" s="604" t="s">
        <v>4833</v>
      </c>
      <c r="AH409" s="604" t="s">
        <v>4834</v>
      </c>
      <c r="AI409" s="604" t="s">
        <v>4835</v>
      </c>
      <c r="AJ409" s="604" t="s">
        <v>4836</v>
      </c>
      <c r="AK409" s="604" t="s">
        <v>4837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5" t="s">
        <v>3636</v>
      </c>
      <c r="B410" s="188" t="s">
        <v>4838</v>
      </c>
      <c r="C410" s="605" t="s">
        <v>4839</v>
      </c>
      <c r="D410" s="340">
        <v>3318900.0</v>
      </c>
      <c r="E410" s="373" t="s">
        <v>2358</v>
      </c>
      <c r="F410" s="373" t="s">
        <v>29</v>
      </c>
      <c r="G410" s="373" t="s">
        <v>2358</v>
      </c>
      <c r="H410" s="373" t="str">
        <f>IFERROR(VLOOKUP(G410,'Cadastro de assessores'!A:B,2,FALSE),"Não Cadastrado")</f>
        <v>18986</v>
      </c>
      <c r="I410" s="373"/>
      <c r="J410" s="373" t="s">
        <v>214</v>
      </c>
      <c r="K410" s="325" t="s">
        <v>214</v>
      </c>
      <c r="L410" s="325" t="s">
        <v>3652</v>
      </c>
      <c r="M410" s="600">
        <v>44449.0</v>
      </c>
      <c r="N410" s="600">
        <v>44452.0</v>
      </c>
      <c r="O410" s="340"/>
      <c r="P410" s="340" t="s">
        <v>3645</v>
      </c>
      <c r="Q410" s="602">
        <v>0.015</v>
      </c>
      <c r="R410" s="609"/>
      <c r="S410" s="603"/>
      <c r="T410" s="325" t="str">
        <f t="shared" si="41"/>
        <v>Não Qualificado</v>
      </c>
      <c r="U410" s="325" t="s">
        <v>215</v>
      </c>
      <c r="V410" s="340" t="s">
        <v>2374</v>
      </c>
      <c r="W410" s="325" t="s">
        <v>29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4"/>
      <c r="AJ410" s="604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4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5" t="s">
        <v>3636</v>
      </c>
      <c r="B411" s="188" t="s">
        <v>1826</v>
      </c>
      <c r="C411" s="605" t="s">
        <v>4840</v>
      </c>
      <c r="D411" s="325">
        <v>4634086.0</v>
      </c>
      <c r="E411" s="373" t="s">
        <v>67</v>
      </c>
      <c r="F411" s="373" t="s">
        <v>29</v>
      </c>
      <c r="G411" s="373" t="s">
        <v>3907</v>
      </c>
      <c r="H411" s="373" t="str">
        <f>IFERROR(VLOOKUP(G411,'Cadastro de assessores'!A:B,2,FALSE),"Não Cadastrado")</f>
        <v>17243</v>
      </c>
      <c r="I411" s="373"/>
      <c r="J411" s="373" t="s">
        <v>214</v>
      </c>
      <c r="K411" s="325" t="s">
        <v>214</v>
      </c>
      <c r="L411" s="325" t="s">
        <v>3652</v>
      </c>
      <c r="M411" s="600">
        <v>44167.0</v>
      </c>
      <c r="N411" s="600">
        <v>44167.0</v>
      </c>
      <c r="O411" s="325"/>
      <c r="P411" s="325" t="s">
        <v>3653</v>
      </c>
      <c r="Q411" s="602">
        <v>0.012</v>
      </c>
      <c r="R411" s="609"/>
      <c r="S411" s="603"/>
      <c r="T411" s="325" t="str">
        <f t="shared" si="41"/>
        <v>Não Qualificado</v>
      </c>
      <c r="U411" s="325" t="s">
        <v>215</v>
      </c>
      <c r="V411" s="425" t="s">
        <v>2432</v>
      </c>
      <c r="W411" s="325" t="s">
        <v>29</v>
      </c>
      <c r="X411" s="604" t="s">
        <v>3647</v>
      </c>
      <c r="Y411" s="604" t="s">
        <v>3647</v>
      </c>
      <c r="Z411" s="604" t="s">
        <v>3647</v>
      </c>
      <c r="AA411" s="604" t="s">
        <v>3647</v>
      </c>
      <c r="AB411" s="604" t="s">
        <v>3647</v>
      </c>
      <c r="AC411" s="604" t="s">
        <v>3647</v>
      </c>
      <c r="AD411" s="604" t="s">
        <v>3647</v>
      </c>
      <c r="AE411" s="604" t="s">
        <v>3647</v>
      </c>
      <c r="AF411" s="604" t="s">
        <v>3647</v>
      </c>
      <c r="AG411" s="604" t="s">
        <v>3647</v>
      </c>
      <c r="AH411" s="604" t="s">
        <v>3647</v>
      </c>
      <c r="AI411" s="604" t="s">
        <v>3647</v>
      </c>
      <c r="AJ411" s="604" t="s">
        <v>3647</v>
      </c>
      <c r="AK411" s="604" t="s">
        <v>3647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5" t="s">
        <v>3636</v>
      </c>
      <c r="B412" s="188" t="s">
        <v>1834</v>
      </c>
      <c r="C412" s="143" t="s">
        <v>1831</v>
      </c>
      <c r="D412" s="616">
        <v>7047969.0</v>
      </c>
      <c r="E412" s="373" t="s">
        <v>18</v>
      </c>
      <c r="F412" s="373" t="s">
        <v>29</v>
      </c>
      <c r="G412" s="373" t="s">
        <v>1833</v>
      </c>
      <c r="H412" s="373">
        <f>IFERROR(VLOOKUP(G412,'Cadastro de assessores'!A:B,2,FALSE),"Não Cadastrado")</f>
        <v>12343</v>
      </c>
      <c r="I412" s="373"/>
      <c r="J412" s="373" t="s">
        <v>214</v>
      </c>
      <c r="K412" s="325" t="s">
        <v>214</v>
      </c>
      <c r="L412" s="325" t="s">
        <v>3652</v>
      </c>
      <c r="M412" s="601">
        <v>44510.0</v>
      </c>
      <c r="N412" s="601">
        <v>44511.0</v>
      </c>
      <c r="O412" s="340"/>
      <c r="P412" s="340" t="s">
        <v>38</v>
      </c>
      <c r="Q412" s="602">
        <v>0.007</v>
      </c>
      <c r="R412" s="609"/>
      <c r="S412" s="603"/>
      <c r="T412" s="325" t="str">
        <f t="shared" si="41"/>
        <v>Não Qualificado</v>
      </c>
      <c r="U412" s="325" t="s">
        <v>215</v>
      </c>
      <c r="V412" s="492" t="s">
        <v>2400</v>
      </c>
      <c r="W412" s="325" t="s">
        <v>29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4"/>
      <c r="AI412" s="604"/>
      <c r="AJ412" s="604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5" t="s">
        <v>3636</v>
      </c>
      <c r="B413" s="188" t="s">
        <v>3204</v>
      </c>
      <c r="C413" s="605" t="s">
        <v>3201</v>
      </c>
      <c r="D413" s="325">
        <v>2096281.0</v>
      </c>
      <c r="E413" s="373" t="s">
        <v>18</v>
      </c>
      <c r="F413" s="373" t="s">
        <v>29</v>
      </c>
      <c r="G413" s="373" t="s">
        <v>2612</v>
      </c>
      <c r="H413" s="373" t="str">
        <f>IFERROR(VLOOKUP(G413,'Cadastro de assessores'!A:B,2,FALSE),"Não Cadastrado")</f>
        <v>18236</v>
      </c>
      <c r="I413" s="373"/>
      <c r="J413" s="373" t="s">
        <v>214</v>
      </c>
      <c r="K413" s="325" t="s">
        <v>214</v>
      </c>
      <c r="L413" s="325" t="s">
        <v>3652</v>
      </c>
      <c r="M413" s="600">
        <v>44294.0</v>
      </c>
      <c r="N413" s="600">
        <v>44294.0</v>
      </c>
      <c r="O413" s="325"/>
      <c r="P413" s="325" t="s">
        <v>3657</v>
      </c>
      <c r="Q413" s="602">
        <v>0.02</v>
      </c>
      <c r="R413" s="609"/>
      <c r="S413" s="603"/>
      <c r="T413" s="325" t="str">
        <f t="shared" si="41"/>
        <v>Não Qualificado</v>
      </c>
      <c r="U413" s="325" t="s">
        <v>215</v>
      </c>
      <c r="V413" s="325" t="s">
        <v>2432</v>
      </c>
      <c r="W413" s="325" t="s">
        <v>29</v>
      </c>
      <c r="X413" s="604"/>
      <c r="Y413" s="604"/>
      <c r="Z413" s="604"/>
      <c r="AA413" s="604"/>
      <c r="AB413" s="604"/>
      <c r="AC413" s="604"/>
      <c r="AD413" s="604"/>
      <c r="AE413" s="604"/>
      <c r="AF413" s="604"/>
      <c r="AG413" s="604"/>
      <c r="AH413" s="604"/>
      <c r="AI413" s="604"/>
      <c r="AJ413" s="604"/>
      <c r="AK413" s="604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5" t="s">
        <v>3636</v>
      </c>
      <c r="B414" s="188" t="s">
        <v>3204</v>
      </c>
      <c r="C414" s="605" t="s">
        <v>3201</v>
      </c>
      <c r="D414" s="325">
        <v>4679169.0</v>
      </c>
      <c r="E414" s="373" t="s">
        <v>18</v>
      </c>
      <c r="F414" s="373" t="s">
        <v>29</v>
      </c>
      <c r="G414" s="373" t="s">
        <v>2612</v>
      </c>
      <c r="H414" s="373" t="str">
        <f>IFERROR(VLOOKUP(G414,'Cadastro de assessores'!A:B,2,FALSE),"Não Cadastrado")</f>
        <v>18236</v>
      </c>
      <c r="I414" s="373"/>
      <c r="J414" s="622" t="s">
        <v>4018</v>
      </c>
      <c r="K414" s="325" t="s">
        <v>239</v>
      </c>
      <c r="L414" s="325" t="s">
        <v>3652</v>
      </c>
      <c r="M414" s="325" t="s">
        <v>2409</v>
      </c>
      <c r="N414" s="622" t="s">
        <v>4018</v>
      </c>
      <c r="O414" s="340"/>
      <c r="P414" s="340" t="s">
        <v>3687</v>
      </c>
      <c r="Q414" s="602">
        <v>0.008</v>
      </c>
      <c r="R414" s="609"/>
      <c r="S414" s="603"/>
      <c r="T414" s="325" t="str">
        <f t="shared" si="41"/>
        <v>Não Qualificado</v>
      </c>
      <c r="U414" s="325" t="s">
        <v>215</v>
      </c>
      <c r="V414" s="325" t="s">
        <v>2432</v>
      </c>
      <c r="W414" s="325" t="s">
        <v>29</v>
      </c>
      <c r="X414" s="604" t="s">
        <v>3647</v>
      </c>
      <c r="Y414" s="604" t="s">
        <v>3647</v>
      </c>
      <c r="Z414" s="604" t="s">
        <v>3647</v>
      </c>
      <c r="AA414" s="604" t="s">
        <v>3647</v>
      </c>
      <c r="AB414" s="604" t="s">
        <v>3647</v>
      </c>
      <c r="AC414" s="604" t="s">
        <v>3647</v>
      </c>
      <c r="AD414" s="604" t="s">
        <v>3647</v>
      </c>
      <c r="AE414" s="604" t="s">
        <v>3647</v>
      </c>
      <c r="AF414" s="604" t="s">
        <v>3647</v>
      </c>
      <c r="AG414" s="604" t="s">
        <v>3647</v>
      </c>
      <c r="AH414" s="604" t="s">
        <v>3647</v>
      </c>
      <c r="AI414" s="604" t="s">
        <v>3647</v>
      </c>
      <c r="AJ414" s="604" t="s">
        <v>3647</v>
      </c>
      <c r="AK414" s="604" t="s">
        <v>3647</v>
      </c>
      <c r="AL414" s="326" t="s">
        <v>2409</v>
      </c>
      <c r="AM414" s="326"/>
      <c r="AN414" s="326" t="s">
        <v>2409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2375</v>
      </c>
      <c r="BF414" s="326" t="s">
        <v>2375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5" t="s">
        <v>3636</v>
      </c>
      <c r="B415" s="188" t="s">
        <v>1864</v>
      </c>
      <c r="C415" s="605" t="s">
        <v>1862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214</v>
      </c>
      <c r="K415" s="325"/>
      <c r="L415" s="325" t="s">
        <v>3652</v>
      </c>
      <c r="M415" s="607"/>
      <c r="N415" s="607">
        <v>44851.0</v>
      </c>
      <c r="O415" s="608"/>
      <c r="P415" s="325" t="s">
        <v>3645</v>
      </c>
      <c r="Q415" s="602">
        <v>0.015</v>
      </c>
      <c r="R415" s="609" t="s">
        <v>3917</v>
      </c>
      <c r="S415" s="603"/>
      <c r="T415" s="325"/>
      <c r="U415" s="325"/>
      <c r="V415" s="325"/>
      <c r="W415" s="325" t="s">
        <v>19</v>
      </c>
      <c r="X415" s="604"/>
      <c r="Y415" s="604"/>
      <c r="Z415" s="604"/>
      <c r="AA415" s="604"/>
      <c r="AB415" s="604"/>
      <c r="AC415" s="604"/>
      <c r="AD415" s="604"/>
      <c r="AE415" s="604"/>
      <c r="AF415" s="604"/>
      <c r="AG415" s="604"/>
      <c r="AH415" s="604"/>
      <c r="AI415" s="604"/>
      <c r="AJ415" s="604"/>
      <c r="AK415" s="604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5" t="s">
        <v>3636</v>
      </c>
      <c r="B416" s="188" t="s">
        <v>4841</v>
      </c>
      <c r="C416" s="605" t="s">
        <v>4842</v>
      </c>
      <c r="D416" s="325">
        <v>528568.0</v>
      </c>
      <c r="E416" s="325" t="s">
        <v>67</v>
      </c>
      <c r="F416" s="325" t="s">
        <v>29</v>
      </c>
      <c r="G416" s="325" t="s">
        <v>3817</v>
      </c>
      <c r="H416" s="325" t="str">
        <f>IFERROR(VLOOKUP(G416,'Cadastro de assessores'!A:B,2,FALSE),"Não Cadastrado")</f>
        <v>17896</v>
      </c>
      <c r="I416" s="325"/>
      <c r="J416" s="606" t="s">
        <v>2372</v>
      </c>
      <c r="K416" s="325" t="s">
        <v>2372</v>
      </c>
      <c r="L416" s="325" t="s">
        <v>3640</v>
      </c>
      <c r="M416" s="607">
        <v>44183.0</v>
      </c>
      <c r="N416" s="607">
        <v>44183.0</v>
      </c>
      <c r="O416" s="608">
        <v>44315.0</v>
      </c>
      <c r="P416" s="325" t="s">
        <v>3641</v>
      </c>
      <c r="Q416" s="602">
        <v>0.02</v>
      </c>
      <c r="R416" s="609" t="s">
        <v>4843</v>
      </c>
      <c r="S416" s="603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215</v>
      </c>
      <c r="V416" s="325" t="s">
        <v>2432</v>
      </c>
      <c r="W416" s="325" t="s">
        <v>29</v>
      </c>
      <c r="X416" s="604" t="s">
        <v>3647</v>
      </c>
      <c r="Y416" s="604" t="s">
        <v>3647</v>
      </c>
      <c r="Z416" s="604" t="s">
        <v>3647</v>
      </c>
      <c r="AA416" s="604" t="s">
        <v>3647</v>
      </c>
      <c r="AB416" s="604" t="s">
        <v>3647</v>
      </c>
      <c r="AC416" s="604" t="s">
        <v>3647</v>
      </c>
      <c r="AD416" s="604" t="s">
        <v>3647</v>
      </c>
      <c r="AE416" s="604" t="s">
        <v>3647</v>
      </c>
      <c r="AF416" s="604" t="s">
        <v>3647</v>
      </c>
      <c r="AG416" s="604" t="s">
        <v>3647</v>
      </c>
      <c r="AH416" s="604" t="s">
        <v>3647</v>
      </c>
      <c r="AI416" s="604" t="s">
        <v>3647</v>
      </c>
      <c r="AJ416" s="604" t="s">
        <v>3647</v>
      </c>
      <c r="AK416" s="604" t="s">
        <v>3647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2375</v>
      </c>
      <c r="BF416" s="326" t="s">
        <v>2375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5" t="s">
        <v>3636</v>
      </c>
      <c r="B417" s="188" t="s">
        <v>4844</v>
      </c>
      <c r="C417" s="578" t="s">
        <v>4845</v>
      </c>
      <c r="D417" s="340">
        <v>7388997.0</v>
      </c>
      <c r="E417" s="373" t="s">
        <v>18</v>
      </c>
      <c r="F417" s="599" t="s">
        <v>29</v>
      </c>
      <c r="G417" s="616" t="s">
        <v>824</v>
      </c>
      <c r="H417" s="373">
        <f>IFERROR(VLOOKUP(G417,'Cadastro de assessores'!A:B,2,FALSE),"Não Cadastrado")</f>
        <v>12342</v>
      </c>
      <c r="I417" s="373"/>
      <c r="J417" s="373" t="s">
        <v>214</v>
      </c>
      <c r="K417" s="325" t="s">
        <v>214</v>
      </c>
      <c r="L417" s="325" t="s">
        <v>3652</v>
      </c>
      <c r="M417" s="601">
        <v>44539.0</v>
      </c>
      <c r="N417" s="601">
        <v>44543.0</v>
      </c>
      <c r="O417" s="616"/>
      <c r="P417" s="616" t="s">
        <v>38</v>
      </c>
      <c r="Q417" s="602">
        <v>0.007</v>
      </c>
      <c r="R417" s="496"/>
      <c r="S417" s="603"/>
      <c r="T417" s="325" t="str">
        <f t="shared" si="42"/>
        <v/>
      </c>
      <c r="U417" s="325" t="s">
        <v>215</v>
      </c>
      <c r="V417" s="325" t="s">
        <v>2473</v>
      </c>
      <c r="W417" s="325" t="s">
        <v>780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4"/>
      <c r="AI417" s="604"/>
      <c r="AJ417" s="604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4"/>
      <c r="BB417" s="604">
        <v>0.0</v>
      </c>
      <c r="BC417" s="604">
        <v>155247.02</v>
      </c>
      <c r="BD417" s="604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5" t="s">
        <v>3636</v>
      </c>
      <c r="B418" s="188" t="s">
        <v>4846</v>
      </c>
      <c r="C418" s="605" t="s">
        <v>4847</v>
      </c>
      <c r="D418" s="325">
        <v>3445098.0</v>
      </c>
      <c r="E418" s="373" t="s">
        <v>2358</v>
      </c>
      <c r="F418" s="373" t="s">
        <v>29</v>
      </c>
      <c r="G418" s="373" t="s">
        <v>2358</v>
      </c>
      <c r="H418" s="373" t="str">
        <f>IFERROR(VLOOKUP(G418,'Cadastro de assessores'!A:B,2,FALSE),"Não Cadastrado")</f>
        <v>18986</v>
      </c>
      <c r="I418" s="373"/>
      <c r="J418" s="373" t="s">
        <v>3639</v>
      </c>
      <c r="K418" s="325" t="s">
        <v>239</v>
      </c>
      <c r="L418" s="325" t="s">
        <v>3640</v>
      </c>
      <c r="M418" s="600">
        <v>44036.0</v>
      </c>
      <c r="N418" s="600">
        <v>44043.0</v>
      </c>
      <c r="O418" s="325"/>
      <c r="P418" s="325" t="s">
        <v>3645</v>
      </c>
      <c r="Q418" s="602">
        <v>0.015</v>
      </c>
      <c r="R418" s="609"/>
      <c r="S418" s="603"/>
      <c r="T418" s="325" t="str">
        <f t="shared" si="42"/>
        <v>Não Qualificado</v>
      </c>
      <c r="U418" s="325" t="s">
        <v>215</v>
      </c>
      <c r="V418" s="325" t="s">
        <v>2649</v>
      </c>
      <c r="W418" s="325" t="s">
        <v>19</v>
      </c>
      <c r="X418" s="604" t="s">
        <v>3647</v>
      </c>
      <c r="Y418" s="604" t="s">
        <v>3647</v>
      </c>
      <c r="Z418" s="604" t="s">
        <v>3647</v>
      </c>
      <c r="AA418" s="604" t="s">
        <v>3647</v>
      </c>
      <c r="AB418" s="604" t="s">
        <v>3647</v>
      </c>
      <c r="AC418" s="604" t="s">
        <v>3647</v>
      </c>
      <c r="AD418" s="604" t="s">
        <v>3647</v>
      </c>
      <c r="AE418" s="604" t="s">
        <v>3647</v>
      </c>
      <c r="AF418" s="604" t="s">
        <v>3647</v>
      </c>
      <c r="AG418" s="604" t="s">
        <v>4848</v>
      </c>
      <c r="AH418" s="604" t="s">
        <v>4849</v>
      </c>
      <c r="AI418" s="604" t="s">
        <v>4850</v>
      </c>
      <c r="AJ418" s="604" t="s">
        <v>4851</v>
      </c>
      <c r="AK418" s="604" t="s">
        <v>4852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5" t="s">
        <v>3636</v>
      </c>
      <c r="B419" s="188" t="s">
        <v>4853</v>
      </c>
      <c r="C419" s="578" t="s">
        <v>4854</v>
      </c>
      <c r="D419" s="625">
        <v>7709062.0</v>
      </c>
      <c r="E419" s="523" t="s">
        <v>18</v>
      </c>
      <c r="F419" s="523" t="s">
        <v>19</v>
      </c>
      <c r="G419" s="325" t="s">
        <v>4855</v>
      </c>
      <c r="H419" s="325" t="str">
        <f>IFERROR(VLOOKUP(G419,'Cadastro de assessores'!A:B,2,FALSE),"Não Cadastrado")</f>
        <v>15544</v>
      </c>
      <c r="I419" s="325"/>
      <c r="J419" s="606" t="s">
        <v>2372</v>
      </c>
      <c r="K419" s="325" t="s">
        <v>239</v>
      </c>
      <c r="L419" s="373" t="s">
        <v>3640</v>
      </c>
      <c r="M419" s="608">
        <v>44615.0</v>
      </c>
      <c r="N419" s="608">
        <v>44623.0</v>
      </c>
      <c r="O419" s="569">
        <v>44820.0</v>
      </c>
      <c r="P419" s="340" t="s">
        <v>3989</v>
      </c>
      <c r="Q419" s="602">
        <v>0.01</v>
      </c>
      <c r="R419" s="609" t="s">
        <v>4856</v>
      </c>
      <c r="S419" s="603"/>
      <c r="T419" s="325" t="str">
        <f t="shared" si="42"/>
        <v>Não Qualificado</v>
      </c>
      <c r="U419" s="325" t="s">
        <v>215</v>
      </c>
      <c r="V419" s="325" t="s">
        <v>2461</v>
      </c>
      <c r="W419" s="325" t="s">
        <v>19</v>
      </c>
      <c r="X419" s="604"/>
      <c r="Y419" s="604"/>
      <c r="Z419" s="604"/>
      <c r="AA419" s="604"/>
      <c r="AB419" s="604"/>
      <c r="AC419" s="604"/>
      <c r="AD419" s="604"/>
      <c r="AE419" s="604"/>
      <c r="AF419" s="604"/>
      <c r="AG419" s="604"/>
      <c r="AH419" s="604"/>
      <c r="AI419" s="604"/>
      <c r="AJ419" s="604"/>
      <c r="AK419" s="604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5" t="s">
        <v>3636</v>
      </c>
      <c r="B420" s="188" t="s">
        <v>4857</v>
      </c>
      <c r="C420" s="578" t="s">
        <v>4858</v>
      </c>
      <c r="D420" s="502">
        <v>5577.0</v>
      </c>
      <c r="E420" s="373" t="s">
        <v>18</v>
      </c>
      <c r="F420" s="373" t="s">
        <v>29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214</v>
      </c>
      <c r="K420" s="373" t="s">
        <v>214</v>
      </c>
      <c r="L420" s="325" t="s">
        <v>3652</v>
      </c>
      <c r="M420" s="613">
        <v>44760.0</v>
      </c>
      <c r="N420" s="613">
        <v>44764.0</v>
      </c>
      <c r="O420" s="340"/>
      <c r="P420" s="340" t="s">
        <v>3653</v>
      </c>
      <c r="Q420" s="602">
        <v>0.012</v>
      </c>
      <c r="R420" s="213"/>
      <c r="S420" s="603"/>
      <c r="T420" s="325"/>
      <c r="U420" s="325" t="s">
        <v>215</v>
      </c>
      <c r="V420" s="340"/>
      <c r="W420" s="340" t="s">
        <v>298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5" t="s">
        <v>3636</v>
      </c>
      <c r="B421" s="188" t="s">
        <v>1874</v>
      </c>
      <c r="C421" s="578" t="s">
        <v>4859</v>
      </c>
      <c r="D421" s="612">
        <v>2284049.0</v>
      </c>
      <c r="E421" s="373" t="s">
        <v>18</v>
      </c>
      <c r="F421" s="373" t="s">
        <v>29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214</v>
      </c>
      <c r="K421" s="373" t="s">
        <v>214</v>
      </c>
      <c r="L421" s="325" t="s">
        <v>3652</v>
      </c>
      <c r="M421" s="613">
        <v>44636.0</v>
      </c>
      <c r="N421" s="613">
        <v>44645.0</v>
      </c>
      <c r="O421" s="340"/>
      <c r="P421" s="340" t="s">
        <v>38</v>
      </c>
      <c r="Q421" s="602">
        <v>0.007</v>
      </c>
      <c r="R421" s="213"/>
      <c r="S421" s="603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215</v>
      </c>
      <c r="V421" s="340" t="s">
        <v>3227</v>
      </c>
      <c r="W421" s="340" t="s">
        <v>29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5" t="s">
        <v>3636</v>
      </c>
      <c r="B422" s="188" t="s">
        <v>4860</v>
      </c>
      <c r="C422" s="578" t="s">
        <v>4861</v>
      </c>
      <c r="D422" s="340">
        <v>5603037.0</v>
      </c>
      <c r="E422" s="325" t="s">
        <v>2358</v>
      </c>
      <c r="F422" s="523" t="s">
        <v>29</v>
      </c>
      <c r="G422" s="340" t="s">
        <v>2358</v>
      </c>
      <c r="H422" s="340" t="str">
        <f>IFERROR(VLOOKUP(G422,'Cadastro de assessores'!A:B,2,FALSE),"Não Cadastrado")</f>
        <v>18986</v>
      </c>
      <c r="I422" s="340"/>
      <c r="J422" s="606" t="s">
        <v>2372</v>
      </c>
      <c r="K422" s="606" t="s">
        <v>214</v>
      </c>
      <c r="L422" s="373" t="s">
        <v>3640</v>
      </c>
      <c r="M422" s="608">
        <v>44358.0</v>
      </c>
      <c r="N422" s="608">
        <v>44361.0</v>
      </c>
      <c r="O422" s="608">
        <v>44831.0</v>
      </c>
      <c r="P422" s="325" t="s">
        <v>3653</v>
      </c>
      <c r="Q422" s="602">
        <v>0.012</v>
      </c>
      <c r="R422" s="213" t="s">
        <v>4862</v>
      </c>
      <c r="S422" s="603"/>
      <c r="T422" s="325" t="str">
        <f t="shared" si="43"/>
        <v/>
      </c>
      <c r="U422" s="325" t="s">
        <v>215</v>
      </c>
      <c r="V422" s="340" t="s">
        <v>2746</v>
      </c>
      <c r="W422" s="340" t="s">
        <v>29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5" t="s">
        <v>3636</v>
      </c>
      <c r="B423" s="188" t="s">
        <v>4863</v>
      </c>
      <c r="C423" s="578" t="s">
        <v>4864</v>
      </c>
      <c r="D423" s="523">
        <v>5646446.0</v>
      </c>
      <c r="E423" s="325" t="s">
        <v>67</v>
      </c>
      <c r="F423" s="523" t="s">
        <v>29</v>
      </c>
      <c r="G423" s="523" t="s">
        <v>4022</v>
      </c>
      <c r="H423" s="599">
        <f>IFERROR(VLOOKUP(G423,'Cadastro de assessores'!A:B,2,FALSE),"Não Cadastrado")</f>
        <v>12347</v>
      </c>
      <c r="I423" s="599"/>
      <c r="J423" s="373" t="s">
        <v>214</v>
      </c>
      <c r="K423" s="373" t="s">
        <v>214</v>
      </c>
      <c r="L423" s="325" t="s">
        <v>3652</v>
      </c>
      <c r="M423" s="600">
        <v>44361.0</v>
      </c>
      <c r="N423" s="600">
        <v>44361.0</v>
      </c>
      <c r="O423" s="325"/>
      <c r="P423" s="325" t="s">
        <v>3653</v>
      </c>
      <c r="Q423" s="602">
        <v>0.012</v>
      </c>
      <c r="R423" s="611" t="s">
        <v>4865</v>
      </c>
      <c r="S423" s="603"/>
      <c r="T423" s="325" t="str">
        <f t="shared" si="43"/>
        <v/>
      </c>
      <c r="U423" s="325" t="s">
        <v>215</v>
      </c>
      <c r="V423" s="340" t="s">
        <v>2933</v>
      </c>
      <c r="W423" s="340" t="s">
        <v>29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5" t="s">
        <v>3636</v>
      </c>
      <c r="B424" s="188" t="s">
        <v>3215</v>
      </c>
      <c r="C424" s="605" t="s">
        <v>4866</v>
      </c>
      <c r="D424" s="325">
        <v>4587723.0</v>
      </c>
      <c r="E424" s="373" t="s">
        <v>18</v>
      </c>
      <c r="F424" s="373" t="s">
        <v>29</v>
      </c>
      <c r="G424" s="373" t="s">
        <v>2414</v>
      </c>
      <c r="H424" s="373" t="str">
        <f>IFERROR(VLOOKUP(G424,'Cadastro de assessores'!A:B,2,FALSE),"Não Cadastrado")</f>
        <v>18836</v>
      </c>
      <c r="I424" s="373"/>
      <c r="J424" s="373" t="s">
        <v>214</v>
      </c>
      <c r="K424" s="373" t="s">
        <v>214</v>
      </c>
      <c r="L424" s="325" t="s">
        <v>3652</v>
      </c>
      <c r="M424" s="601">
        <v>44151.0</v>
      </c>
      <c r="N424" s="601">
        <v>44151.0</v>
      </c>
      <c r="O424" s="325"/>
      <c r="P424" s="325" t="s">
        <v>3657</v>
      </c>
      <c r="Q424" s="602">
        <v>0.025</v>
      </c>
      <c r="R424" s="609"/>
      <c r="S424" s="603"/>
      <c r="T424" s="325" t="str">
        <f t="shared" si="43"/>
        <v/>
      </c>
      <c r="U424" s="325" t="s">
        <v>215</v>
      </c>
      <c r="V424" s="325" t="s">
        <v>2473</v>
      </c>
      <c r="W424" s="325" t="s">
        <v>780</v>
      </c>
      <c r="X424" s="604" t="s">
        <v>3647</v>
      </c>
      <c r="Y424" s="604" t="s">
        <v>3647</v>
      </c>
      <c r="Z424" s="604" t="s">
        <v>3647</v>
      </c>
      <c r="AA424" s="604" t="s">
        <v>3647</v>
      </c>
      <c r="AB424" s="604" t="s">
        <v>3647</v>
      </c>
      <c r="AC424" s="604" t="s">
        <v>3647</v>
      </c>
      <c r="AD424" s="604" t="s">
        <v>3647</v>
      </c>
      <c r="AE424" s="604" t="s">
        <v>3647</v>
      </c>
      <c r="AF424" s="604" t="s">
        <v>3647</v>
      </c>
      <c r="AG424" s="604" t="s">
        <v>3647</v>
      </c>
      <c r="AH424" s="604" t="s">
        <v>3647</v>
      </c>
      <c r="AI424" s="604" t="s">
        <v>3647</v>
      </c>
      <c r="AJ424" s="604" t="s">
        <v>3647</v>
      </c>
      <c r="AK424" s="604" t="s">
        <v>4867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5" t="s">
        <v>3636</v>
      </c>
      <c r="B425" s="188" t="s">
        <v>3215</v>
      </c>
      <c r="C425" s="605" t="s">
        <v>4866</v>
      </c>
      <c r="D425" s="325">
        <v>3768368.0</v>
      </c>
      <c r="E425" s="373" t="s">
        <v>18</v>
      </c>
      <c r="F425" s="373" t="s">
        <v>29</v>
      </c>
      <c r="G425" s="373" t="s">
        <v>2414</v>
      </c>
      <c r="H425" s="373" t="str">
        <f>IFERROR(VLOOKUP(G425,'Cadastro de assessores'!A:B,2,FALSE),"Não Cadastrado")</f>
        <v>18836</v>
      </c>
      <c r="I425" s="373"/>
      <c r="J425" s="373" t="s">
        <v>214</v>
      </c>
      <c r="K425" s="373" t="s">
        <v>214</v>
      </c>
      <c r="L425" s="325" t="s">
        <v>3652</v>
      </c>
      <c r="M425" s="601">
        <v>44138.0</v>
      </c>
      <c r="N425" s="601">
        <v>44151.0</v>
      </c>
      <c r="O425" s="340"/>
      <c r="P425" s="340" t="s">
        <v>3687</v>
      </c>
      <c r="Q425" s="602">
        <v>0.008</v>
      </c>
      <c r="R425" s="609"/>
      <c r="S425" s="603"/>
      <c r="T425" s="325" t="str">
        <f t="shared" si="43"/>
        <v/>
      </c>
      <c r="U425" s="325" t="s">
        <v>215</v>
      </c>
      <c r="V425" s="325" t="s">
        <v>2473</v>
      </c>
      <c r="W425" s="325" t="s">
        <v>780</v>
      </c>
      <c r="X425" s="604" t="s">
        <v>3647</v>
      </c>
      <c r="Y425" s="604" t="s">
        <v>3647</v>
      </c>
      <c r="Z425" s="604" t="s">
        <v>3647</v>
      </c>
      <c r="AA425" s="604" t="s">
        <v>3647</v>
      </c>
      <c r="AB425" s="604" t="s">
        <v>3647</v>
      </c>
      <c r="AC425" s="604" t="s">
        <v>3647</v>
      </c>
      <c r="AD425" s="604" t="s">
        <v>3647</v>
      </c>
      <c r="AE425" s="604" t="s">
        <v>3647</v>
      </c>
      <c r="AF425" s="604" t="s">
        <v>3647</v>
      </c>
      <c r="AG425" s="604" t="s">
        <v>3647</v>
      </c>
      <c r="AH425" s="604" t="s">
        <v>3647</v>
      </c>
      <c r="AI425" s="604" t="s">
        <v>3647</v>
      </c>
      <c r="AJ425" s="604" t="s">
        <v>3647</v>
      </c>
      <c r="AK425" s="604" t="s">
        <v>4868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5" t="s">
        <v>3636</v>
      </c>
      <c r="B426" s="188" t="s">
        <v>4869</v>
      </c>
      <c r="C426" s="578" t="s">
        <v>4870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6" t="s">
        <v>2372</v>
      </c>
      <c r="K426" s="325" t="s">
        <v>2372</v>
      </c>
      <c r="L426" s="325" t="s">
        <v>3652</v>
      </c>
      <c r="M426" s="608">
        <v>44362.0</v>
      </c>
      <c r="N426" s="608">
        <v>44362.0</v>
      </c>
      <c r="O426" s="569">
        <v>44714.0</v>
      </c>
      <c r="P426" s="340" t="s">
        <v>3641</v>
      </c>
      <c r="Q426" s="602">
        <v>0.02</v>
      </c>
      <c r="R426" s="609" t="s">
        <v>4599</v>
      </c>
      <c r="S426" s="603"/>
      <c r="T426" s="325" t="str">
        <f t="shared" si="43"/>
        <v>Não Qualificado</v>
      </c>
      <c r="U426" s="325" t="s">
        <v>215</v>
      </c>
      <c r="V426" s="325" t="s">
        <v>2428</v>
      </c>
      <c r="W426" s="325" t="s">
        <v>243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2375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5" t="s">
        <v>3636</v>
      </c>
      <c r="B427" s="188" t="s">
        <v>4871</v>
      </c>
      <c r="C427" s="605" t="s">
        <v>4872</v>
      </c>
      <c r="D427" s="325">
        <v>5709377.0</v>
      </c>
      <c r="E427" s="325" t="s">
        <v>18</v>
      </c>
      <c r="F427" s="325" t="s">
        <v>29</v>
      </c>
      <c r="G427" s="325" t="s">
        <v>4873</v>
      </c>
      <c r="H427" s="325" t="str">
        <f>IFERROR(VLOOKUP(G427,'Cadastro de assessores'!A:B,2,FALSE),"Não Cadastrado")</f>
        <v>17109</v>
      </c>
      <c r="I427" s="325"/>
      <c r="J427" s="606" t="s">
        <v>2372</v>
      </c>
      <c r="K427" s="325" t="s">
        <v>2372</v>
      </c>
      <c r="L427" s="325" t="s">
        <v>3640</v>
      </c>
      <c r="M427" s="325" t="s">
        <v>2409</v>
      </c>
      <c r="N427" s="325" t="s">
        <v>2409</v>
      </c>
      <c r="O427" s="608">
        <v>44384.0</v>
      </c>
      <c r="P427" s="325" t="s">
        <v>3653</v>
      </c>
      <c r="Q427" s="602">
        <v>0.012</v>
      </c>
      <c r="R427" s="609" t="s">
        <v>4874</v>
      </c>
      <c r="S427" s="603"/>
      <c r="T427" s="325" t="str">
        <f t="shared" si="43"/>
        <v>Não Qualificado</v>
      </c>
      <c r="U427" s="325" t="s">
        <v>215</v>
      </c>
      <c r="V427" s="325"/>
      <c r="W427" s="325" t="s">
        <v>2409</v>
      </c>
      <c r="X427" s="604"/>
      <c r="Y427" s="604"/>
      <c r="Z427" s="604"/>
      <c r="AA427" s="604"/>
      <c r="AB427" s="604"/>
      <c r="AC427" s="604"/>
      <c r="AD427" s="604"/>
      <c r="AE427" s="604"/>
      <c r="AF427" s="604"/>
      <c r="AG427" s="604"/>
      <c r="AH427" s="604"/>
      <c r="AI427" s="604"/>
      <c r="AJ427" s="604"/>
      <c r="AK427" s="604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2375</v>
      </c>
      <c r="BF427" s="326" t="s">
        <v>2375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5" t="s">
        <v>3636</v>
      </c>
      <c r="B428" s="188" t="s">
        <v>4875</v>
      </c>
      <c r="C428" s="578" t="s">
        <v>4876</v>
      </c>
      <c r="D428" s="340">
        <v>2545354.0</v>
      </c>
      <c r="E428" s="373" t="s">
        <v>18</v>
      </c>
      <c r="F428" s="599" t="s">
        <v>19</v>
      </c>
      <c r="G428" s="373" t="s">
        <v>52</v>
      </c>
      <c r="H428" s="599" t="str">
        <f>IFERROR(VLOOKUP(G428,'Cadastro de assessores'!A:B,2,FALSE),"Não Cadastrado")</f>
        <v>18009</v>
      </c>
      <c r="I428" s="599"/>
      <c r="J428" s="340" t="s">
        <v>214</v>
      </c>
      <c r="K428" s="340" t="s">
        <v>214</v>
      </c>
      <c r="L428" s="325" t="s">
        <v>3652</v>
      </c>
      <c r="M428" s="662">
        <v>44355.0</v>
      </c>
      <c r="N428" s="662">
        <v>44355.0</v>
      </c>
      <c r="O428" s="658"/>
      <c r="P428" s="325" t="s">
        <v>3645</v>
      </c>
      <c r="Q428" s="602">
        <v>0.015</v>
      </c>
      <c r="R428" s="213"/>
      <c r="S428" s="603"/>
      <c r="T428" s="325" t="str">
        <f t="shared" si="43"/>
        <v>Não Qualificado</v>
      </c>
      <c r="U428" s="325" t="s">
        <v>215</v>
      </c>
      <c r="V428" s="340" t="s">
        <v>3932</v>
      </c>
      <c r="W428" s="340" t="s">
        <v>243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5" t="s">
        <v>3636</v>
      </c>
      <c r="B429" s="188" t="s">
        <v>1919</v>
      </c>
      <c r="C429" s="633" t="s">
        <v>4877</v>
      </c>
      <c r="D429" s="612">
        <v>2751241.0</v>
      </c>
      <c r="E429" s="599" t="s">
        <v>18</v>
      </c>
      <c r="F429" s="599" t="s">
        <v>19</v>
      </c>
      <c r="G429" s="373" t="s">
        <v>20</v>
      </c>
      <c r="H429" s="599">
        <f>IFERROR(VLOOKUP(G429,'Cadastro de assessores'!A:B,2,FALSE),"Não Cadastrado")</f>
        <v>12331</v>
      </c>
      <c r="I429" s="599"/>
      <c r="J429" s="340" t="s">
        <v>214</v>
      </c>
      <c r="K429" s="340"/>
      <c r="L429" s="680" t="s">
        <v>3652</v>
      </c>
      <c r="M429" s="681"/>
      <c r="N429" s="681">
        <v>44851.0</v>
      </c>
      <c r="O429" s="682"/>
      <c r="P429" s="599" t="s">
        <v>3645</v>
      </c>
      <c r="Q429" s="683">
        <v>0.015</v>
      </c>
      <c r="R429" s="684" t="s">
        <v>4878</v>
      </c>
      <c r="S429" s="603"/>
      <c r="T429" s="325"/>
      <c r="U429" s="325"/>
      <c r="V429" s="325"/>
      <c r="W429" s="325" t="s">
        <v>19</v>
      </c>
      <c r="X429" s="665"/>
      <c r="Y429" s="685"/>
      <c r="Z429" s="685"/>
      <c r="AA429" s="664"/>
      <c r="AB429" s="486"/>
      <c r="AC429" s="686"/>
      <c r="AD429" s="665"/>
      <c r="AE429" s="685"/>
      <c r="AF429" s="685"/>
      <c r="AG429" s="664"/>
      <c r="AH429" s="486"/>
      <c r="AI429" s="686"/>
      <c r="AJ429" s="665"/>
      <c r="AK429" s="685"/>
      <c r="AL429" s="685"/>
      <c r="AM429" s="664"/>
      <c r="AN429" s="486"/>
      <c r="AO429" s="686"/>
      <c r="AP429" s="665"/>
      <c r="AQ429" s="685"/>
      <c r="AR429" s="685"/>
      <c r="AS429" s="664"/>
      <c r="AT429" s="486"/>
      <c r="AU429" s="686"/>
      <c r="AV429" s="665"/>
      <c r="AW429" s="685"/>
      <c r="AX429" s="685"/>
      <c r="AY429" s="664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5" t="s">
        <v>3636</v>
      </c>
      <c r="B430" s="188" t="s">
        <v>1926</v>
      </c>
      <c r="C430" s="633" t="s">
        <v>1924</v>
      </c>
      <c r="D430" s="612">
        <v>6029791.0</v>
      </c>
      <c r="E430" s="599" t="s">
        <v>18</v>
      </c>
      <c r="F430" s="599" t="s">
        <v>19</v>
      </c>
      <c r="G430" s="373" t="s">
        <v>55</v>
      </c>
      <c r="H430" s="599" t="str">
        <f>IFERROR(VLOOKUP(G430,'Cadastro de assessores'!A:B,2,FALSE),"Não Cadastrado")</f>
        <v>18890</v>
      </c>
      <c r="I430" s="599"/>
      <c r="J430" s="340" t="s">
        <v>214</v>
      </c>
      <c r="K430" s="340" t="s">
        <v>214</v>
      </c>
      <c r="L430" s="680" t="s">
        <v>3652</v>
      </c>
      <c r="M430" s="569">
        <v>44600.0</v>
      </c>
      <c r="N430" s="569">
        <v>44605.0</v>
      </c>
      <c r="O430" s="599"/>
      <c r="P430" s="599" t="s">
        <v>38</v>
      </c>
      <c r="Q430" s="683">
        <v>0.007</v>
      </c>
      <c r="R430" s="213" t="s">
        <v>3751</v>
      </c>
      <c r="S430" s="603"/>
      <c r="T430" s="325" t="str">
        <f>IF(BD430&lt;=0,"",IF(BD430&lt;=1000000,"Não Qualificado",IF(AND(BD430&gt;1000000,BD430&lt;=10000000),"Qualificado","Profissional")))</f>
        <v/>
      </c>
      <c r="U430" s="325" t="s">
        <v>215</v>
      </c>
      <c r="V430" s="325" t="s">
        <v>2461</v>
      </c>
      <c r="W430" s="325" t="s">
        <v>19</v>
      </c>
      <c r="X430" s="665"/>
      <c r="Y430" s="685"/>
      <c r="Z430" s="685"/>
      <c r="AA430" s="664"/>
      <c r="AB430" s="486"/>
      <c r="AC430" s="686"/>
      <c r="AD430" s="665"/>
      <c r="AE430" s="685"/>
      <c r="AF430" s="685"/>
      <c r="AG430" s="664"/>
      <c r="AH430" s="486"/>
      <c r="AI430" s="686"/>
      <c r="AJ430" s="665"/>
      <c r="AK430" s="685"/>
      <c r="AL430" s="685"/>
      <c r="AM430" s="664"/>
      <c r="AN430" s="486"/>
      <c r="AO430" s="686"/>
      <c r="AP430" s="665"/>
      <c r="AQ430" s="685"/>
      <c r="AR430" s="685"/>
      <c r="AS430" s="664"/>
      <c r="AT430" s="486"/>
      <c r="AU430" s="686"/>
      <c r="AV430" s="665"/>
      <c r="AW430" s="685"/>
      <c r="AX430" s="685"/>
      <c r="AY430" s="664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5" t="s">
        <v>3636</v>
      </c>
      <c r="B431" s="188" t="s">
        <v>1932</v>
      </c>
      <c r="C431" s="605" t="s">
        <v>4879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4880</v>
      </c>
      <c r="I431" s="325"/>
      <c r="J431" s="325" t="s">
        <v>214</v>
      </c>
      <c r="K431" s="325" t="s">
        <v>214</v>
      </c>
      <c r="L431" s="325" t="s">
        <v>3652</v>
      </c>
      <c r="M431" s="608">
        <v>44715.0</v>
      </c>
      <c r="N431" s="608">
        <v>44719.0</v>
      </c>
      <c r="O431" s="608"/>
      <c r="P431" s="325" t="s">
        <v>4303</v>
      </c>
      <c r="Q431" s="602">
        <v>0.012</v>
      </c>
      <c r="R431" s="213" t="s">
        <v>4881</v>
      </c>
      <c r="S431" s="603"/>
      <c r="T431" s="325"/>
      <c r="U431" s="325" t="s">
        <v>215</v>
      </c>
      <c r="V431" s="325" t="s">
        <v>2649</v>
      </c>
      <c r="W431" s="325" t="s">
        <v>19</v>
      </c>
      <c r="X431" s="604"/>
      <c r="Y431" s="604"/>
      <c r="Z431" s="604"/>
      <c r="AA431" s="604"/>
      <c r="AB431" s="604"/>
      <c r="AC431" s="604"/>
      <c r="AD431" s="604"/>
      <c r="AE431" s="604"/>
      <c r="AF431" s="604"/>
      <c r="AG431" s="604"/>
      <c r="AH431" s="604"/>
      <c r="AI431" s="604"/>
      <c r="AJ431" s="604"/>
      <c r="AK431" s="604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2375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5" t="s">
        <v>3636</v>
      </c>
      <c r="B432" s="188" t="s">
        <v>1936</v>
      </c>
      <c r="C432" s="627" t="s">
        <v>3620</v>
      </c>
      <c r="D432" s="628">
        <v>495561.0</v>
      </c>
      <c r="E432" s="325" t="s">
        <v>18</v>
      </c>
      <c r="F432" s="325" t="s">
        <v>29</v>
      </c>
      <c r="G432" s="325" t="s">
        <v>234</v>
      </c>
      <c r="H432" s="325"/>
      <c r="I432" s="325"/>
      <c r="J432" s="325" t="s">
        <v>214</v>
      </c>
      <c r="K432" s="325"/>
      <c r="L432" s="325"/>
      <c r="M432" s="607"/>
      <c r="N432" s="607">
        <v>44918.0</v>
      </c>
      <c r="O432" s="608"/>
      <c r="P432" s="325" t="s">
        <v>3653</v>
      </c>
      <c r="Q432" s="602">
        <v>0.008</v>
      </c>
      <c r="R432" s="687" t="s">
        <v>4882</v>
      </c>
      <c r="S432" s="603"/>
      <c r="T432" s="325"/>
      <c r="U432" s="325"/>
      <c r="V432" s="325"/>
      <c r="W432" s="325" t="s">
        <v>29</v>
      </c>
      <c r="X432" s="604"/>
      <c r="Y432" s="604"/>
      <c r="Z432" s="604"/>
      <c r="AA432" s="604"/>
      <c r="AB432" s="604"/>
      <c r="AC432" s="604"/>
      <c r="AD432" s="604"/>
      <c r="AE432" s="604"/>
      <c r="AF432" s="604"/>
      <c r="AG432" s="604"/>
      <c r="AH432" s="604"/>
      <c r="AI432" s="604"/>
      <c r="AJ432" s="604"/>
      <c r="AK432" s="604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5" t="s">
        <v>3636</v>
      </c>
      <c r="B433" s="188" t="s">
        <v>4883</v>
      </c>
      <c r="C433" s="605" t="s">
        <v>4884</v>
      </c>
      <c r="D433" s="325">
        <v>3520517.0</v>
      </c>
      <c r="E433" s="325" t="s">
        <v>2358</v>
      </c>
      <c r="F433" s="325" t="s">
        <v>29</v>
      </c>
      <c r="G433" s="325" t="s">
        <v>2358</v>
      </c>
      <c r="H433" s="325" t="str">
        <f>IFERROR(VLOOKUP(G433,'Cadastro de assessores'!A:B,2,FALSE),"Não Cadastrado")</f>
        <v>18986</v>
      </c>
      <c r="I433" s="325"/>
      <c r="J433" s="606" t="s">
        <v>2372</v>
      </c>
      <c r="K433" s="325" t="s">
        <v>2372</v>
      </c>
      <c r="L433" s="325" t="s">
        <v>3640</v>
      </c>
      <c r="M433" s="607">
        <v>43749.0</v>
      </c>
      <c r="N433" s="607">
        <v>43749.0</v>
      </c>
      <c r="O433" s="608">
        <v>44305.0</v>
      </c>
      <c r="P433" s="325" t="s">
        <v>4027</v>
      </c>
      <c r="Q433" s="602">
        <v>0.01</v>
      </c>
      <c r="R433" s="213" t="s">
        <v>4885</v>
      </c>
      <c r="S433" s="603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215</v>
      </c>
      <c r="V433" s="325" t="s">
        <v>2389</v>
      </c>
      <c r="W433" s="325" t="s">
        <v>29</v>
      </c>
      <c r="X433" s="604" t="s">
        <v>4886</v>
      </c>
      <c r="Y433" s="604"/>
      <c r="Z433" s="604" t="s">
        <v>4887</v>
      </c>
      <c r="AA433" s="604" t="s">
        <v>4888</v>
      </c>
      <c r="AB433" s="604" t="s">
        <v>4889</v>
      </c>
      <c r="AC433" s="604" t="s">
        <v>4890</v>
      </c>
      <c r="AD433" s="604" t="s">
        <v>4891</v>
      </c>
      <c r="AE433" s="604" t="s">
        <v>4892</v>
      </c>
      <c r="AF433" s="604" t="s">
        <v>4893</v>
      </c>
      <c r="AG433" s="604" t="s">
        <v>4894</v>
      </c>
      <c r="AH433" s="604" t="s">
        <v>4895</v>
      </c>
      <c r="AI433" s="604" t="s">
        <v>4896</v>
      </c>
      <c r="AJ433" s="604" t="s">
        <v>4897</v>
      </c>
      <c r="AK433" s="604" t="s">
        <v>4898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2375</v>
      </c>
      <c r="BF433" s="326" t="s">
        <v>2375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5" t="s">
        <v>3636</v>
      </c>
      <c r="B434" s="188" t="s">
        <v>1944</v>
      </c>
      <c r="C434" s="633" t="s">
        <v>4899</v>
      </c>
      <c r="D434" s="599">
        <v>6579987.0</v>
      </c>
      <c r="E434" s="373" t="s">
        <v>18</v>
      </c>
      <c r="F434" s="599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6" t="s">
        <v>2372</v>
      </c>
      <c r="K434" s="373" t="s">
        <v>214</v>
      </c>
      <c r="L434" s="325" t="s">
        <v>3652</v>
      </c>
      <c r="M434" s="600">
        <v>44452.0</v>
      </c>
      <c r="N434" s="600">
        <v>44469.0</v>
      </c>
      <c r="O434" s="569">
        <v>44960.0</v>
      </c>
      <c r="P434" s="340" t="s">
        <v>3641</v>
      </c>
      <c r="Q434" s="618">
        <v>0.02</v>
      </c>
      <c r="R434" s="213" t="s">
        <v>4900</v>
      </c>
      <c r="S434" s="603"/>
      <c r="T434" s="325" t="str">
        <f t="shared" si="44"/>
        <v/>
      </c>
      <c r="U434" s="325" t="s">
        <v>215</v>
      </c>
      <c r="V434" s="325" t="s">
        <v>2484</v>
      </c>
      <c r="W434" s="325" t="s">
        <v>29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4"/>
      <c r="AI434" s="604"/>
      <c r="AJ434" s="604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5" t="s">
        <v>3636</v>
      </c>
      <c r="B435" s="188" t="s">
        <v>1947</v>
      </c>
      <c r="C435" s="605" t="s">
        <v>4901</v>
      </c>
      <c r="D435" s="325">
        <v>306126.0</v>
      </c>
      <c r="E435" s="373" t="s">
        <v>2358</v>
      </c>
      <c r="F435" s="373" t="s">
        <v>29</v>
      </c>
      <c r="G435" s="373" t="s">
        <v>2358</v>
      </c>
      <c r="H435" s="373" t="str">
        <f>IFERROR(VLOOKUP(G435,'Cadastro de assessores'!A:B,2,FALSE),"Não Cadastrado")</f>
        <v>18986</v>
      </c>
      <c r="I435" s="373"/>
      <c r="J435" s="373" t="s">
        <v>214</v>
      </c>
      <c r="K435" s="373" t="s">
        <v>214</v>
      </c>
      <c r="L435" s="325" t="s">
        <v>3652</v>
      </c>
      <c r="M435" s="600">
        <v>44172.0</v>
      </c>
      <c r="N435" s="600">
        <v>44210.0</v>
      </c>
      <c r="O435" s="340"/>
      <c r="P435" s="340" t="s">
        <v>3641</v>
      </c>
      <c r="Q435" s="618">
        <v>0.02</v>
      </c>
      <c r="R435" s="609"/>
      <c r="S435" s="603"/>
      <c r="T435" s="325" t="str">
        <f t="shared" si="44"/>
        <v/>
      </c>
      <c r="U435" s="325" t="s">
        <v>215</v>
      </c>
      <c r="V435" s="325" t="s">
        <v>2432</v>
      </c>
      <c r="W435" s="325" t="s">
        <v>29</v>
      </c>
      <c r="X435" s="604"/>
      <c r="Y435" s="604"/>
      <c r="Z435" s="604"/>
      <c r="AA435" s="604"/>
      <c r="AB435" s="604"/>
      <c r="AC435" s="604"/>
      <c r="AD435" s="604"/>
      <c r="AE435" s="604"/>
      <c r="AF435" s="604"/>
      <c r="AG435" s="604"/>
      <c r="AH435" s="604"/>
      <c r="AI435" s="604"/>
      <c r="AJ435" s="604"/>
      <c r="AK435" s="604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5" t="s">
        <v>3636</v>
      </c>
      <c r="B436" s="188" t="s">
        <v>1958</v>
      </c>
      <c r="C436" s="578" t="s">
        <v>4902</v>
      </c>
      <c r="D436" s="340">
        <v>2997463.0</v>
      </c>
      <c r="E436" s="373" t="s">
        <v>18</v>
      </c>
      <c r="F436" s="599" t="s">
        <v>29</v>
      </c>
      <c r="G436" s="599" t="s">
        <v>234</v>
      </c>
      <c r="H436" s="599">
        <f>IFERROR(VLOOKUP(G436,'Cadastro de assessores'!A:B,2,FALSE),"Não Cadastrado")</f>
        <v>12332</v>
      </c>
      <c r="I436" s="599"/>
      <c r="J436" s="340" t="s">
        <v>214</v>
      </c>
      <c r="K436" s="340" t="s">
        <v>214</v>
      </c>
      <c r="L436" s="325" t="s">
        <v>3652</v>
      </c>
      <c r="M436" s="600">
        <v>44496.0</v>
      </c>
      <c r="N436" s="600">
        <v>44503.0</v>
      </c>
      <c r="O436" s="340"/>
      <c r="P436" s="340" t="s">
        <v>38</v>
      </c>
      <c r="Q436" s="602">
        <v>0.007</v>
      </c>
      <c r="R436" s="213"/>
      <c r="S436" s="603"/>
      <c r="T436" s="325" t="str">
        <f t="shared" si="44"/>
        <v/>
      </c>
      <c r="U436" s="325" t="s">
        <v>215</v>
      </c>
      <c r="V436" s="340" t="s">
        <v>2423</v>
      </c>
      <c r="W436" s="325" t="s">
        <v>29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4"/>
      <c r="AI436" s="604"/>
      <c r="AJ436" s="604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5" t="s">
        <v>3636</v>
      </c>
      <c r="B437" s="188" t="s">
        <v>1958</v>
      </c>
      <c r="C437" s="578" t="s">
        <v>4902</v>
      </c>
      <c r="D437" s="373">
        <v>9129986.0</v>
      </c>
      <c r="E437" s="373" t="s">
        <v>18</v>
      </c>
      <c r="F437" s="599" t="s">
        <v>29</v>
      </c>
      <c r="G437" s="599" t="s">
        <v>234</v>
      </c>
      <c r="H437" s="599">
        <f>IFERROR(VLOOKUP(G437,'Cadastro de assessores'!A:B,2,FALSE),"Não Cadastrado")</f>
        <v>12332</v>
      </c>
      <c r="I437" s="599"/>
      <c r="J437" s="373" t="s">
        <v>214</v>
      </c>
      <c r="K437" s="325" t="s">
        <v>239</v>
      </c>
      <c r="L437" s="325"/>
      <c r="M437" s="600">
        <v>44817.0</v>
      </c>
      <c r="N437" s="600">
        <v>44825.0</v>
      </c>
      <c r="O437" s="325"/>
      <c r="P437" s="325" t="s">
        <v>3657</v>
      </c>
      <c r="Q437" s="618">
        <v>0.025</v>
      </c>
      <c r="R437" s="518"/>
      <c r="S437" s="603"/>
      <c r="T437" s="325"/>
      <c r="U437" s="325"/>
      <c r="V437" s="325"/>
      <c r="W437" s="325" t="s">
        <v>2409</v>
      </c>
      <c r="X437" s="604"/>
      <c r="Y437" s="604"/>
      <c r="Z437" s="604"/>
      <c r="AA437" s="604"/>
      <c r="AB437" s="604"/>
      <c r="AC437" s="604"/>
      <c r="AD437" s="604"/>
      <c r="AE437" s="604"/>
      <c r="AF437" s="604"/>
      <c r="AG437" s="604"/>
      <c r="AH437" s="604"/>
      <c r="AI437" s="604"/>
      <c r="AJ437" s="604"/>
      <c r="AK437" s="604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5" t="s">
        <v>3636</v>
      </c>
      <c r="B438" s="188" t="s">
        <v>4903</v>
      </c>
      <c r="C438" s="605" t="s">
        <v>4904</v>
      </c>
      <c r="D438" s="373">
        <v>4837612.0</v>
      </c>
      <c r="E438" s="373" t="s">
        <v>67</v>
      </c>
      <c r="F438" s="373" t="s">
        <v>29</v>
      </c>
      <c r="G438" s="373" t="s">
        <v>3817</v>
      </c>
      <c r="H438" s="373" t="str">
        <f>IFERROR(VLOOKUP(G438,'Cadastro de assessores'!A:B,2,FALSE),"Não Cadastrado")</f>
        <v>17896</v>
      </c>
      <c r="I438" s="373"/>
      <c r="J438" s="606" t="s">
        <v>2372</v>
      </c>
      <c r="K438" s="373" t="s">
        <v>214</v>
      </c>
      <c r="L438" s="325" t="s">
        <v>3652</v>
      </c>
      <c r="M438" s="600">
        <v>44232.0</v>
      </c>
      <c r="N438" s="600">
        <v>44250.0</v>
      </c>
      <c r="O438" s="608">
        <v>44984.0</v>
      </c>
      <c r="P438" s="325" t="s">
        <v>3645</v>
      </c>
      <c r="Q438" s="618">
        <v>0.015</v>
      </c>
      <c r="R438" s="518" t="s">
        <v>4905</v>
      </c>
      <c r="S438" s="603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215</v>
      </c>
      <c r="V438" s="325" t="s">
        <v>2484</v>
      </c>
      <c r="W438" s="325" t="s">
        <v>29</v>
      </c>
      <c r="X438" s="604"/>
      <c r="Y438" s="604"/>
      <c r="Z438" s="604"/>
      <c r="AA438" s="604"/>
      <c r="AB438" s="604"/>
      <c r="AC438" s="604"/>
      <c r="AD438" s="604"/>
      <c r="AE438" s="604"/>
      <c r="AF438" s="604"/>
      <c r="AG438" s="604"/>
      <c r="AH438" s="604"/>
      <c r="AI438" s="604"/>
      <c r="AJ438" s="604"/>
      <c r="AK438" s="604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5" t="s">
        <v>3636</v>
      </c>
      <c r="B439" s="188" t="s">
        <v>4906</v>
      </c>
      <c r="C439" s="605" t="s">
        <v>4907</v>
      </c>
      <c r="D439" s="325">
        <v>4617147.0</v>
      </c>
      <c r="E439" s="325" t="s">
        <v>18</v>
      </c>
      <c r="F439" s="325" t="s">
        <v>29</v>
      </c>
      <c r="G439" s="325" t="s">
        <v>3644</v>
      </c>
      <c r="H439" s="325" t="str">
        <f>IFERROR(VLOOKUP(G439,'Cadastro de assessores'!A:B,2,FALSE),"Não Cadastrado")</f>
        <v>17679</v>
      </c>
      <c r="I439" s="325"/>
      <c r="J439" s="606" t="s">
        <v>2372</v>
      </c>
      <c r="K439" s="325" t="s">
        <v>2372</v>
      </c>
      <c r="L439" s="325" t="s">
        <v>3640</v>
      </c>
      <c r="M439" s="608">
        <v>44166.0</v>
      </c>
      <c r="N439" s="608">
        <v>44166.0</v>
      </c>
      <c r="O439" s="608">
        <v>44390.0</v>
      </c>
      <c r="P439" s="325" t="s">
        <v>3645</v>
      </c>
      <c r="Q439" s="602">
        <v>0.015</v>
      </c>
      <c r="R439" s="609" t="s">
        <v>4908</v>
      </c>
      <c r="S439" s="603"/>
      <c r="T439" s="325" t="str">
        <f t="shared" si="45"/>
        <v>Não Qualificado</v>
      </c>
      <c r="U439" s="325" t="s">
        <v>215</v>
      </c>
      <c r="V439" s="325" t="s">
        <v>2473</v>
      </c>
      <c r="W439" s="325" t="s">
        <v>780</v>
      </c>
      <c r="X439" s="604" t="s">
        <v>3647</v>
      </c>
      <c r="Y439" s="604" t="s">
        <v>3647</v>
      </c>
      <c r="Z439" s="604" t="s">
        <v>3647</v>
      </c>
      <c r="AA439" s="604" t="s">
        <v>3647</v>
      </c>
      <c r="AB439" s="604" t="s">
        <v>3647</v>
      </c>
      <c r="AC439" s="604" t="s">
        <v>3647</v>
      </c>
      <c r="AD439" s="604" t="s">
        <v>3647</v>
      </c>
      <c r="AE439" s="604" t="s">
        <v>3647</v>
      </c>
      <c r="AF439" s="604" t="s">
        <v>3647</v>
      </c>
      <c r="AG439" s="604" t="s">
        <v>3647</v>
      </c>
      <c r="AH439" s="604" t="s">
        <v>3647</v>
      </c>
      <c r="AI439" s="604" t="s">
        <v>3647</v>
      </c>
      <c r="AJ439" s="604" t="s">
        <v>3647</v>
      </c>
      <c r="AK439" s="604" t="s">
        <v>3647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2375</v>
      </c>
      <c r="BF439" s="326" t="s">
        <v>2375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5" t="s">
        <v>3636</v>
      </c>
      <c r="B440" s="188" t="s">
        <v>4909</v>
      </c>
      <c r="C440" s="578" t="s">
        <v>4910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6" t="s">
        <v>2372</v>
      </c>
      <c r="K440" s="325" t="s">
        <v>2372</v>
      </c>
      <c r="L440" s="325" t="s">
        <v>3640</v>
      </c>
      <c r="M440" s="608">
        <v>44362.0</v>
      </c>
      <c r="N440" s="608">
        <v>44362.0</v>
      </c>
      <c r="O440" s="642">
        <v>44489.0</v>
      </c>
      <c r="P440" s="340" t="s">
        <v>3641</v>
      </c>
      <c r="Q440" s="602">
        <v>0.02</v>
      </c>
      <c r="R440" s="609" t="s">
        <v>4911</v>
      </c>
      <c r="S440" s="603"/>
      <c r="T440" s="325" t="str">
        <f t="shared" si="45"/>
        <v>Não Qualificado</v>
      </c>
      <c r="U440" s="325" t="s">
        <v>215</v>
      </c>
      <c r="V440" s="340" t="s">
        <v>2725</v>
      </c>
      <c r="W440" s="340" t="s">
        <v>298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2375</v>
      </c>
      <c r="BF440" s="326" t="s">
        <v>2375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5" t="s">
        <v>3636</v>
      </c>
      <c r="B441" s="188" t="s">
        <v>4912</v>
      </c>
      <c r="C441" s="605" t="s">
        <v>4913</v>
      </c>
      <c r="D441" s="373">
        <v>396107.0</v>
      </c>
      <c r="E441" s="373" t="s">
        <v>2358</v>
      </c>
      <c r="F441" s="373" t="s">
        <v>29</v>
      </c>
      <c r="G441" s="373" t="s">
        <v>2358</v>
      </c>
      <c r="H441" s="373" t="str">
        <f>IFERROR(VLOOKUP(G441,'Cadastro de assessores'!A:B,2,FALSE),"Não Cadastrado")</f>
        <v>18986</v>
      </c>
      <c r="I441" s="373"/>
      <c r="J441" s="373" t="s">
        <v>214</v>
      </c>
      <c r="K441" s="373" t="s">
        <v>214</v>
      </c>
      <c r="L441" s="325" t="s">
        <v>3652</v>
      </c>
      <c r="M441" s="600">
        <v>44193.0</v>
      </c>
      <c r="N441" s="600">
        <v>44250.0</v>
      </c>
      <c r="O441" s="325"/>
      <c r="P441" s="325" t="s">
        <v>3645</v>
      </c>
      <c r="Q441" s="602">
        <v>0.015</v>
      </c>
      <c r="R441" s="609"/>
      <c r="S441" s="603"/>
      <c r="T441" s="325" t="str">
        <f t="shared" si="45"/>
        <v>Não Qualificado</v>
      </c>
      <c r="U441" s="325" t="s">
        <v>215</v>
      </c>
      <c r="V441" s="325" t="s">
        <v>2649</v>
      </c>
      <c r="W441" s="325" t="s">
        <v>19</v>
      </c>
      <c r="X441" s="604"/>
      <c r="Y441" s="604"/>
      <c r="Z441" s="604"/>
      <c r="AA441" s="604"/>
      <c r="AB441" s="604"/>
      <c r="AC441" s="604"/>
      <c r="AD441" s="604"/>
      <c r="AE441" s="604"/>
      <c r="AF441" s="604"/>
      <c r="AG441" s="604"/>
      <c r="AH441" s="604"/>
      <c r="AI441" s="604"/>
      <c r="AJ441" s="604"/>
      <c r="AK441" s="604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5" t="s">
        <v>3636</v>
      </c>
      <c r="B442" s="188" t="s">
        <v>4914</v>
      </c>
      <c r="C442" s="605" t="s">
        <v>4915</v>
      </c>
      <c r="D442" s="325">
        <v>4836917.0</v>
      </c>
      <c r="E442" s="325" t="s">
        <v>2358</v>
      </c>
      <c r="F442" s="325" t="s">
        <v>29</v>
      </c>
      <c r="G442" s="325" t="s">
        <v>2358</v>
      </c>
      <c r="H442" s="325" t="str">
        <f>IFERROR(VLOOKUP(G442,'Cadastro de assessores'!A:B,2,FALSE),"Não Cadastrado")</f>
        <v>18986</v>
      </c>
      <c r="I442" s="325"/>
      <c r="J442" s="606" t="s">
        <v>2372</v>
      </c>
      <c r="K442" s="325" t="s">
        <v>2372</v>
      </c>
      <c r="L442" s="325" t="s">
        <v>3640</v>
      </c>
      <c r="M442" s="608">
        <v>44244.0</v>
      </c>
      <c r="N442" s="608">
        <v>44244.0</v>
      </c>
      <c r="O442" s="608">
        <v>44270.0</v>
      </c>
      <c r="P442" s="325" t="s">
        <v>3645</v>
      </c>
      <c r="Q442" s="602">
        <v>0.015</v>
      </c>
      <c r="R442" s="609" t="s">
        <v>4309</v>
      </c>
      <c r="S442" s="603"/>
      <c r="T442" s="325" t="str">
        <f t="shared" si="45"/>
        <v/>
      </c>
      <c r="U442" s="325" t="s">
        <v>215</v>
      </c>
      <c r="V442" s="340" t="s">
        <v>2933</v>
      </c>
      <c r="W442" s="340" t="s">
        <v>29</v>
      </c>
      <c r="X442" s="604"/>
      <c r="Y442" s="604"/>
      <c r="Z442" s="604"/>
      <c r="AA442" s="604"/>
      <c r="AB442" s="604"/>
      <c r="AC442" s="604"/>
      <c r="AD442" s="604"/>
      <c r="AE442" s="604"/>
      <c r="AF442" s="604"/>
      <c r="AG442" s="604"/>
      <c r="AH442" s="604"/>
      <c r="AI442" s="604"/>
      <c r="AJ442" s="604"/>
      <c r="AK442" s="604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2375</v>
      </c>
      <c r="BF442" s="326" t="s">
        <v>2375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5" t="s">
        <v>3636</v>
      </c>
      <c r="B443" s="188" t="s">
        <v>4916</v>
      </c>
      <c r="C443" s="605" t="s">
        <v>4917</v>
      </c>
      <c r="D443" s="325">
        <v>4425136.0</v>
      </c>
      <c r="E443" s="325" t="s">
        <v>18</v>
      </c>
      <c r="F443" s="325" t="s">
        <v>29</v>
      </c>
      <c r="G443" s="325" t="s">
        <v>3644</v>
      </c>
      <c r="H443" s="325" t="str">
        <f>IFERROR(VLOOKUP(G443,'Cadastro de assessores'!A:B,2,FALSE),"Não Cadastrado")</f>
        <v>17679</v>
      </c>
      <c r="I443" s="325"/>
      <c r="J443" s="606" t="s">
        <v>2372</v>
      </c>
      <c r="K443" s="325" t="s">
        <v>2372</v>
      </c>
      <c r="L443" s="325" t="s">
        <v>3640</v>
      </c>
      <c r="M443" s="608">
        <v>44096.0</v>
      </c>
      <c r="N443" s="608">
        <v>44096.0</v>
      </c>
      <c r="O443" s="608">
        <v>44448.0</v>
      </c>
      <c r="P443" s="325" t="s">
        <v>3645</v>
      </c>
      <c r="Q443" s="602">
        <v>0.015</v>
      </c>
      <c r="R443" s="609" t="s">
        <v>4918</v>
      </c>
      <c r="S443" s="603"/>
      <c r="T443" s="325" t="str">
        <f t="shared" si="45"/>
        <v/>
      </c>
      <c r="U443" s="325" t="s">
        <v>215</v>
      </c>
      <c r="V443" s="325" t="s">
        <v>2374</v>
      </c>
      <c r="W443" s="325" t="s">
        <v>29</v>
      </c>
      <c r="X443" s="604" t="s">
        <v>3647</v>
      </c>
      <c r="Y443" s="604" t="s">
        <v>3647</v>
      </c>
      <c r="Z443" s="604" t="s">
        <v>3647</v>
      </c>
      <c r="AA443" s="604" t="s">
        <v>3647</v>
      </c>
      <c r="AB443" s="604" t="s">
        <v>3647</v>
      </c>
      <c r="AC443" s="604" t="s">
        <v>3647</v>
      </c>
      <c r="AD443" s="604" t="s">
        <v>3647</v>
      </c>
      <c r="AE443" s="604" t="s">
        <v>3647</v>
      </c>
      <c r="AF443" s="604" t="s">
        <v>3647</v>
      </c>
      <c r="AG443" s="604" t="s">
        <v>3647</v>
      </c>
      <c r="AH443" s="604" t="s">
        <v>3647</v>
      </c>
      <c r="AI443" s="604" t="s">
        <v>4919</v>
      </c>
      <c r="AJ443" s="604" t="s">
        <v>4920</v>
      </c>
      <c r="AK443" s="604" t="s">
        <v>4921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2375</v>
      </c>
      <c r="BF443" s="326" t="s">
        <v>2375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5" t="s">
        <v>3636</v>
      </c>
      <c r="B444" s="188" t="s">
        <v>4922</v>
      </c>
      <c r="C444" s="605" t="s">
        <v>4923</v>
      </c>
      <c r="D444" s="325">
        <v>4655754.0</v>
      </c>
      <c r="E444" s="373" t="s">
        <v>67</v>
      </c>
      <c r="F444" s="373" t="s">
        <v>29</v>
      </c>
      <c r="G444" s="373" t="s">
        <v>4308</v>
      </c>
      <c r="H444" s="373" t="str">
        <f>IFERROR(VLOOKUP(G444,'Cadastro de assessores'!A:B,2,FALSE),"Não Cadastrado")</f>
        <v>14244</v>
      </c>
      <c r="I444" s="373"/>
      <c r="J444" s="373" t="s">
        <v>214</v>
      </c>
      <c r="K444" s="373" t="s">
        <v>214</v>
      </c>
      <c r="L444" s="325" t="s">
        <v>3652</v>
      </c>
      <c r="M444" s="601">
        <v>44173.0</v>
      </c>
      <c r="N444" s="601">
        <v>44180.0</v>
      </c>
      <c r="O444" s="325"/>
      <c r="P444" s="325" t="s">
        <v>3645</v>
      </c>
      <c r="Q444" s="602">
        <v>0.015</v>
      </c>
      <c r="R444" s="609"/>
      <c r="S444" s="603"/>
      <c r="T444" s="325" t="str">
        <f t="shared" si="45"/>
        <v/>
      </c>
      <c r="U444" s="325" t="s">
        <v>215</v>
      </c>
      <c r="V444" s="325" t="s">
        <v>2389</v>
      </c>
      <c r="W444" s="325" t="s">
        <v>29</v>
      </c>
      <c r="X444" s="604" t="s">
        <v>3647</v>
      </c>
      <c r="Y444" s="604" t="s">
        <v>3647</v>
      </c>
      <c r="Z444" s="604" t="s">
        <v>3647</v>
      </c>
      <c r="AA444" s="604" t="s">
        <v>3647</v>
      </c>
      <c r="AB444" s="604" t="s">
        <v>3647</v>
      </c>
      <c r="AC444" s="604" t="s">
        <v>3647</v>
      </c>
      <c r="AD444" s="604" t="s">
        <v>3647</v>
      </c>
      <c r="AE444" s="604" t="s">
        <v>3647</v>
      </c>
      <c r="AF444" s="604" t="s">
        <v>3647</v>
      </c>
      <c r="AG444" s="604" t="s">
        <v>3647</v>
      </c>
      <c r="AH444" s="604" t="s">
        <v>3647</v>
      </c>
      <c r="AI444" s="604" t="s">
        <v>3647</v>
      </c>
      <c r="AJ444" s="604" t="s">
        <v>3647</v>
      </c>
      <c r="AK444" s="604" t="s">
        <v>3647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5" t="s">
        <v>3636</v>
      </c>
      <c r="B445" s="188" t="s">
        <v>4924</v>
      </c>
      <c r="C445" s="605" t="s">
        <v>4925</v>
      </c>
      <c r="D445" s="325">
        <v>7782720.0</v>
      </c>
      <c r="E445" s="373" t="s">
        <v>67</v>
      </c>
      <c r="F445" s="373" t="s">
        <v>29</v>
      </c>
      <c r="G445" s="373" t="s">
        <v>4104</v>
      </c>
      <c r="H445" s="373">
        <f>IFERROR(VLOOKUP(G445,'Cadastro de assessores'!A:B,2,FALSE),"Não Cadastrado")</f>
        <v>12330</v>
      </c>
      <c r="I445" s="373"/>
      <c r="J445" s="373" t="s">
        <v>214</v>
      </c>
      <c r="K445" s="373" t="s">
        <v>214</v>
      </c>
      <c r="L445" s="325" t="s">
        <v>3652</v>
      </c>
      <c r="M445" s="613">
        <v>44588.0</v>
      </c>
      <c r="N445" s="613">
        <v>44595.0</v>
      </c>
      <c r="O445" s="325"/>
      <c r="P445" s="325" t="s">
        <v>38</v>
      </c>
      <c r="Q445" s="602">
        <v>0.007</v>
      </c>
      <c r="R445" s="609"/>
      <c r="S445" s="603"/>
      <c r="T445" s="325" t="str">
        <f t="shared" si="45"/>
        <v>Não Qualificado</v>
      </c>
      <c r="U445" s="325" t="s">
        <v>215</v>
      </c>
      <c r="V445" s="325" t="s">
        <v>2465</v>
      </c>
      <c r="W445" s="325" t="s">
        <v>29</v>
      </c>
      <c r="X445" s="604"/>
      <c r="Y445" s="604"/>
      <c r="Z445" s="604"/>
      <c r="AA445" s="604"/>
      <c r="AB445" s="604"/>
      <c r="AC445" s="604"/>
      <c r="AD445" s="604"/>
      <c r="AE445" s="604"/>
      <c r="AF445" s="604"/>
      <c r="AG445" s="604"/>
      <c r="AH445" s="604"/>
      <c r="AI445" s="604"/>
      <c r="AJ445" s="604"/>
      <c r="AK445" s="604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5" t="s">
        <v>3636</v>
      </c>
      <c r="B446" s="188" t="s">
        <v>1977</v>
      </c>
      <c r="C446" s="621" t="s">
        <v>4926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214</v>
      </c>
      <c r="K446" s="325" t="s">
        <v>214</v>
      </c>
      <c r="L446" s="325" t="s">
        <v>3652</v>
      </c>
      <c r="M446" s="613">
        <v>44715.0</v>
      </c>
      <c r="N446" s="613">
        <v>44715.0</v>
      </c>
      <c r="O446" s="608"/>
      <c r="P446" s="325" t="s">
        <v>3653</v>
      </c>
      <c r="Q446" s="602">
        <v>0.012</v>
      </c>
      <c r="R446" s="609" t="s">
        <v>3919</v>
      </c>
      <c r="S446" s="603"/>
      <c r="T446" s="325"/>
      <c r="U446" s="325" t="s">
        <v>215</v>
      </c>
      <c r="V446" s="325" t="s">
        <v>2461</v>
      </c>
      <c r="W446" s="325" t="s">
        <v>19</v>
      </c>
      <c r="X446" s="604"/>
      <c r="Y446" s="604"/>
      <c r="Z446" s="604"/>
      <c r="AA446" s="604"/>
      <c r="AB446" s="604"/>
      <c r="AC446" s="604"/>
      <c r="AD446" s="604"/>
      <c r="AE446" s="604"/>
      <c r="AF446" s="604"/>
      <c r="AG446" s="604"/>
      <c r="AH446" s="604"/>
      <c r="AI446" s="604"/>
      <c r="AJ446" s="604"/>
      <c r="AK446" s="604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2375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5" t="s">
        <v>3636</v>
      </c>
      <c r="B447" s="188" t="s">
        <v>4927</v>
      </c>
      <c r="C447" s="605" t="s">
        <v>4928</v>
      </c>
      <c r="D447" s="325">
        <v>4493392.0</v>
      </c>
      <c r="E447" s="325" t="s">
        <v>18</v>
      </c>
      <c r="F447" s="325" t="s">
        <v>29</v>
      </c>
      <c r="G447" s="325" t="s">
        <v>3644</v>
      </c>
      <c r="H447" s="325" t="str">
        <f>IFERROR(VLOOKUP(G447,'Cadastro de assessores'!A:B,2,FALSE),"Não Cadastrado")</f>
        <v>17679</v>
      </c>
      <c r="I447" s="325"/>
      <c r="J447" s="606" t="s">
        <v>2372</v>
      </c>
      <c r="K447" s="325" t="s">
        <v>2372</v>
      </c>
      <c r="L447" s="325" t="s">
        <v>3640</v>
      </c>
      <c r="M447" s="607">
        <v>44147.0</v>
      </c>
      <c r="N447" s="607">
        <v>44147.0</v>
      </c>
      <c r="O447" s="608">
        <v>44445.0</v>
      </c>
      <c r="P447" s="325" t="s">
        <v>3653</v>
      </c>
      <c r="Q447" s="602">
        <v>0.012</v>
      </c>
      <c r="R447" s="609" t="s">
        <v>4929</v>
      </c>
      <c r="S447" s="603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215</v>
      </c>
      <c r="V447" s="325" t="s">
        <v>4061</v>
      </c>
      <c r="W447" s="325" t="s">
        <v>3495</v>
      </c>
      <c r="X447" s="604" t="s">
        <v>3647</v>
      </c>
      <c r="Y447" s="604" t="s">
        <v>3647</v>
      </c>
      <c r="Z447" s="604" t="s">
        <v>3647</v>
      </c>
      <c r="AA447" s="604" t="s">
        <v>3647</v>
      </c>
      <c r="AB447" s="604" t="s">
        <v>3647</v>
      </c>
      <c r="AC447" s="604" t="s">
        <v>3647</v>
      </c>
      <c r="AD447" s="604" t="s">
        <v>3647</v>
      </c>
      <c r="AE447" s="604" t="s">
        <v>3647</v>
      </c>
      <c r="AF447" s="604" t="s">
        <v>3647</v>
      </c>
      <c r="AG447" s="604" t="s">
        <v>3647</v>
      </c>
      <c r="AH447" s="604" t="s">
        <v>3647</v>
      </c>
      <c r="AI447" s="604" t="s">
        <v>3647</v>
      </c>
      <c r="AJ447" s="604" t="s">
        <v>3647</v>
      </c>
      <c r="AK447" s="604" t="s">
        <v>4930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2375</v>
      </c>
      <c r="BF447" s="326" t="s">
        <v>2375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5" t="s">
        <v>3636</v>
      </c>
      <c r="B448" s="188" t="s">
        <v>4931</v>
      </c>
      <c r="C448" s="605" t="s">
        <v>4932</v>
      </c>
      <c r="D448" s="325">
        <v>4757223.0</v>
      </c>
      <c r="E448" s="373" t="s">
        <v>18</v>
      </c>
      <c r="F448" s="599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214</v>
      </c>
      <c r="K448" s="373" t="s">
        <v>214</v>
      </c>
      <c r="L448" s="325" t="s">
        <v>3652</v>
      </c>
      <c r="M448" s="600">
        <v>44210.0</v>
      </c>
      <c r="N448" s="600">
        <v>44210.0</v>
      </c>
      <c r="O448" s="325"/>
      <c r="P448" s="325" t="s">
        <v>3645</v>
      </c>
      <c r="Q448" s="602">
        <v>0.015</v>
      </c>
      <c r="R448" s="609"/>
      <c r="S448" s="603"/>
      <c r="T448" s="325" t="str">
        <f t="shared" si="46"/>
        <v/>
      </c>
      <c r="U448" s="325" t="s">
        <v>215</v>
      </c>
      <c r="V448" s="325" t="s">
        <v>2473</v>
      </c>
      <c r="W448" s="325" t="s">
        <v>780</v>
      </c>
      <c r="X448" s="604"/>
      <c r="Y448" s="604"/>
      <c r="Z448" s="604"/>
      <c r="AA448" s="604"/>
      <c r="AB448" s="604"/>
      <c r="AC448" s="604"/>
      <c r="AD448" s="604"/>
      <c r="AE448" s="604"/>
      <c r="AF448" s="604"/>
      <c r="AG448" s="604"/>
      <c r="AH448" s="604"/>
      <c r="AI448" s="604"/>
      <c r="AJ448" s="604"/>
      <c r="AK448" s="604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5" t="s">
        <v>3636</v>
      </c>
      <c r="B449" s="188" t="s">
        <v>4933</v>
      </c>
      <c r="C449" s="605" t="s">
        <v>4934</v>
      </c>
      <c r="D449" s="325">
        <v>4491063.0</v>
      </c>
      <c r="E449" s="325" t="s">
        <v>18</v>
      </c>
      <c r="F449" s="325" t="s">
        <v>29</v>
      </c>
      <c r="G449" s="325" t="s">
        <v>3644</v>
      </c>
      <c r="H449" s="325" t="str">
        <f>IFERROR(VLOOKUP(G449,'Cadastro de assessores'!A:B,2,FALSE),"Não Cadastrado")</f>
        <v>17679</v>
      </c>
      <c r="I449" s="325"/>
      <c r="J449" s="606" t="s">
        <v>2372</v>
      </c>
      <c r="K449" s="325" t="s">
        <v>2372</v>
      </c>
      <c r="L449" s="325" t="s">
        <v>3640</v>
      </c>
      <c r="M449" s="607">
        <v>44120.0</v>
      </c>
      <c r="N449" s="607">
        <v>44120.0</v>
      </c>
      <c r="O449" s="608">
        <v>44452.0</v>
      </c>
      <c r="P449" s="325" t="s">
        <v>3645</v>
      </c>
      <c r="Q449" s="602">
        <v>0.015</v>
      </c>
      <c r="R449" s="609" t="s">
        <v>4935</v>
      </c>
      <c r="S449" s="603"/>
      <c r="T449" s="325" t="str">
        <f t="shared" si="46"/>
        <v>Não Qualificado</v>
      </c>
      <c r="U449" s="325" t="s">
        <v>215</v>
      </c>
      <c r="V449" s="325" t="s">
        <v>2389</v>
      </c>
      <c r="W449" s="325" t="s">
        <v>29</v>
      </c>
      <c r="X449" s="604" t="s">
        <v>3647</v>
      </c>
      <c r="Y449" s="604" t="s">
        <v>3647</v>
      </c>
      <c r="Z449" s="604" t="s">
        <v>3647</v>
      </c>
      <c r="AA449" s="604" t="s">
        <v>3647</v>
      </c>
      <c r="AB449" s="604" t="s">
        <v>3647</v>
      </c>
      <c r="AC449" s="604" t="s">
        <v>3647</v>
      </c>
      <c r="AD449" s="604" t="s">
        <v>3647</v>
      </c>
      <c r="AE449" s="604" t="s">
        <v>3647</v>
      </c>
      <c r="AF449" s="604" t="s">
        <v>3647</v>
      </c>
      <c r="AG449" s="604" t="s">
        <v>3647</v>
      </c>
      <c r="AH449" s="604" t="s">
        <v>3647</v>
      </c>
      <c r="AI449" s="604" t="s">
        <v>3647</v>
      </c>
      <c r="AJ449" s="604" t="s">
        <v>4936</v>
      </c>
      <c r="AK449" s="604" t="s">
        <v>4937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2375</v>
      </c>
      <c r="BF449" s="326" t="s">
        <v>2375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5" t="s">
        <v>3636</v>
      </c>
      <c r="B450" s="188" t="s">
        <v>4938</v>
      </c>
      <c r="C450" s="578" t="s">
        <v>4939</v>
      </c>
      <c r="D450" s="340">
        <v>4740849.0</v>
      </c>
      <c r="E450" s="325" t="s">
        <v>67</v>
      </c>
      <c r="F450" s="325" t="s">
        <v>29</v>
      </c>
      <c r="G450" s="325" t="s">
        <v>3966</v>
      </c>
      <c r="H450" s="325" t="str">
        <f>IFERROR(VLOOKUP(G450,'Cadastro de assessores'!A:B,2,FALSE),"Não Cadastrado")</f>
        <v>17489</v>
      </c>
      <c r="I450" s="325"/>
      <c r="J450" s="606" t="s">
        <v>2372</v>
      </c>
      <c r="K450" s="325" t="s">
        <v>2372</v>
      </c>
      <c r="L450" s="325" t="s">
        <v>3640</v>
      </c>
      <c r="M450" s="608">
        <v>44320.0</v>
      </c>
      <c r="N450" s="608">
        <v>44320.0</v>
      </c>
      <c r="O450" s="608">
        <v>44684.0</v>
      </c>
      <c r="P450" s="325" t="s">
        <v>3641</v>
      </c>
      <c r="Q450" s="602">
        <v>0.02</v>
      </c>
      <c r="R450" s="213" t="s">
        <v>4940</v>
      </c>
      <c r="S450" s="603"/>
      <c r="T450" s="325" t="str">
        <f t="shared" si="46"/>
        <v/>
      </c>
      <c r="U450" s="325" t="s">
        <v>215</v>
      </c>
      <c r="V450" s="340" t="s">
        <v>2400</v>
      </c>
      <c r="W450" s="340" t="s">
        <v>29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2375</v>
      </c>
      <c r="BF450" s="326" t="s">
        <v>2375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5" t="s">
        <v>3636</v>
      </c>
      <c r="B451" s="188" t="s">
        <v>4941</v>
      </c>
      <c r="C451" s="605" t="s">
        <v>4942</v>
      </c>
      <c r="D451" s="325">
        <v>4441540.0</v>
      </c>
      <c r="E451" s="325" t="s">
        <v>18</v>
      </c>
      <c r="F451" s="325" t="s">
        <v>29</v>
      </c>
      <c r="G451" s="325" t="s">
        <v>3644</v>
      </c>
      <c r="H451" s="325" t="str">
        <f>IFERROR(VLOOKUP(G451,'Cadastro de assessores'!A:B,2,FALSE),"Não Cadastrado")</f>
        <v>17679</v>
      </c>
      <c r="I451" s="325"/>
      <c r="J451" s="606" t="s">
        <v>2372</v>
      </c>
      <c r="K451" s="325" t="s">
        <v>2372</v>
      </c>
      <c r="L451" s="325" t="s">
        <v>3640</v>
      </c>
      <c r="M451" s="607">
        <v>44133.0</v>
      </c>
      <c r="N451" s="607">
        <v>44133.0</v>
      </c>
      <c r="O451" s="608">
        <v>44438.0</v>
      </c>
      <c r="P451" s="325" t="s">
        <v>3653</v>
      </c>
      <c r="Q451" s="602">
        <v>0.012</v>
      </c>
      <c r="R451" s="609" t="s">
        <v>4943</v>
      </c>
      <c r="S451" s="603"/>
      <c r="T451" s="325" t="str">
        <f t="shared" si="46"/>
        <v>Não Qualificado</v>
      </c>
      <c r="U451" s="325" t="s">
        <v>215</v>
      </c>
      <c r="V451" s="325" t="s">
        <v>2428</v>
      </c>
      <c r="W451" s="325" t="s">
        <v>243</v>
      </c>
      <c r="X451" s="604" t="s">
        <v>3647</v>
      </c>
      <c r="Y451" s="604" t="s">
        <v>3647</v>
      </c>
      <c r="Z451" s="604" t="s">
        <v>3647</v>
      </c>
      <c r="AA451" s="604" t="s">
        <v>3647</v>
      </c>
      <c r="AB451" s="604" t="s">
        <v>3647</v>
      </c>
      <c r="AC451" s="604" t="s">
        <v>3647</v>
      </c>
      <c r="AD451" s="604" t="s">
        <v>3647</v>
      </c>
      <c r="AE451" s="604" t="s">
        <v>3647</v>
      </c>
      <c r="AF451" s="604" t="s">
        <v>3647</v>
      </c>
      <c r="AG451" s="604" t="s">
        <v>3647</v>
      </c>
      <c r="AH451" s="604" t="s">
        <v>3647</v>
      </c>
      <c r="AI451" s="604" t="s">
        <v>3647</v>
      </c>
      <c r="AJ451" s="604" t="s">
        <v>4944</v>
      </c>
      <c r="AK451" s="604" t="s">
        <v>4945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2375</v>
      </c>
      <c r="BF451" s="326" t="s">
        <v>2375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5" t="s">
        <v>3636</v>
      </c>
      <c r="B452" s="188" t="s">
        <v>4946</v>
      </c>
      <c r="C452" s="605" t="s">
        <v>4947</v>
      </c>
      <c r="D452" s="325">
        <v>3615656.0</v>
      </c>
      <c r="E452" s="325" t="s">
        <v>2358</v>
      </c>
      <c r="F452" s="325" t="s">
        <v>29</v>
      </c>
      <c r="G452" s="325" t="s">
        <v>2358</v>
      </c>
      <c r="H452" s="325" t="str">
        <f>IFERROR(VLOOKUP(G452,'Cadastro de assessores'!A:B,2,FALSE),"Não Cadastrado")</f>
        <v>18986</v>
      </c>
      <c r="I452" s="325"/>
      <c r="J452" s="606" t="s">
        <v>2372</v>
      </c>
      <c r="K452" s="325" t="s">
        <v>2372</v>
      </c>
      <c r="L452" s="325" t="s">
        <v>3640</v>
      </c>
      <c r="M452" s="608">
        <v>43859.0</v>
      </c>
      <c r="N452" s="608">
        <v>43859.0</v>
      </c>
      <c r="O452" s="608">
        <v>44305.0</v>
      </c>
      <c r="P452" s="325" t="s">
        <v>3645</v>
      </c>
      <c r="Q452" s="602">
        <v>0.015</v>
      </c>
      <c r="R452" s="609" t="s">
        <v>4885</v>
      </c>
      <c r="S452" s="603"/>
      <c r="T452" s="325" t="str">
        <f t="shared" si="46"/>
        <v>Não Qualificado</v>
      </c>
      <c r="U452" s="325" t="s">
        <v>215</v>
      </c>
      <c r="V452" s="325" t="s">
        <v>2574</v>
      </c>
      <c r="W452" s="325" t="s">
        <v>29</v>
      </c>
      <c r="X452" s="604" t="s">
        <v>3647</v>
      </c>
      <c r="Y452" s="604" t="s">
        <v>3647</v>
      </c>
      <c r="Z452" s="604" t="s">
        <v>3647</v>
      </c>
      <c r="AA452" s="604" t="s">
        <v>4948</v>
      </c>
      <c r="AB452" s="604" t="s">
        <v>4949</v>
      </c>
      <c r="AC452" s="604" t="s">
        <v>4950</v>
      </c>
      <c r="AD452" s="604" t="s">
        <v>4951</v>
      </c>
      <c r="AE452" s="604" t="s">
        <v>4952</v>
      </c>
      <c r="AF452" s="604" t="s">
        <v>4953</v>
      </c>
      <c r="AG452" s="604" t="s">
        <v>4954</v>
      </c>
      <c r="AH452" s="604" t="s">
        <v>4955</v>
      </c>
      <c r="AI452" s="604" t="s">
        <v>4956</v>
      </c>
      <c r="AJ452" s="604" t="s">
        <v>4957</v>
      </c>
      <c r="AK452" s="604" t="s">
        <v>4958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2375</v>
      </c>
      <c r="BF452" s="326" t="s">
        <v>2375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5" t="s">
        <v>3636</v>
      </c>
      <c r="B453" s="188" t="s">
        <v>4959</v>
      </c>
      <c r="C453" s="578" t="s">
        <v>4960</v>
      </c>
      <c r="D453" s="523">
        <v>5892424.0</v>
      </c>
      <c r="E453" s="325" t="s">
        <v>18</v>
      </c>
      <c r="F453" s="523" t="s">
        <v>19</v>
      </c>
      <c r="G453" s="325" t="s">
        <v>3972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6" t="s">
        <v>2372</v>
      </c>
      <c r="K453" s="325" t="s">
        <v>2372</v>
      </c>
      <c r="L453" s="373" t="s">
        <v>3640</v>
      </c>
      <c r="M453" s="608">
        <v>44421.0</v>
      </c>
      <c r="N453" s="608">
        <v>44421.0</v>
      </c>
      <c r="O453" s="569">
        <v>44817.0</v>
      </c>
      <c r="P453" s="340" t="s">
        <v>38</v>
      </c>
      <c r="Q453" s="602">
        <v>0.007</v>
      </c>
      <c r="R453" s="213" t="s">
        <v>4961</v>
      </c>
      <c r="S453" s="603"/>
      <c r="T453" s="325" t="str">
        <f t="shared" si="46"/>
        <v>Não Qualificado</v>
      </c>
      <c r="U453" s="325" t="s">
        <v>215</v>
      </c>
      <c r="V453" s="340" t="s">
        <v>4962</v>
      </c>
      <c r="W453" s="340" t="s">
        <v>298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4"/>
      <c r="AJ453" s="604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4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5" t="s">
        <v>3636</v>
      </c>
      <c r="B454" s="188" t="s">
        <v>2017</v>
      </c>
      <c r="C454" s="605" t="s">
        <v>4963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214</v>
      </c>
      <c r="K454" s="325" t="s">
        <v>239</v>
      </c>
      <c r="L454" s="325" t="s">
        <v>3652</v>
      </c>
      <c r="M454" s="608">
        <v>44817.0</v>
      </c>
      <c r="N454" s="608">
        <v>44824.0</v>
      </c>
      <c r="O454" s="569"/>
      <c r="P454" s="340" t="s">
        <v>3645</v>
      </c>
      <c r="Q454" s="602">
        <v>0.015</v>
      </c>
      <c r="R454" s="609" t="s">
        <v>4964</v>
      </c>
      <c r="S454" s="603"/>
      <c r="T454" s="325"/>
      <c r="U454" s="325"/>
      <c r="V454" s="325"/>
      <c r="W454" s="325" t="s">
        <v>298</v>
      </c>
      <c r="X454" s="604"/>
      <c r="Y454" s="604"/>
      <c r="Z454" s="604"/>
      <c r="AA454" s="604"/>
      <c r="AB454" s="604"/>
      <c r="AC454" s="604"/>
      <c r="AD454" s="604"/>
      <c r="AE454" s="604"/>
      <c r="AF454" s="604"/>
      <c r="AG454" s="604"/>
      <c r="AH454" s="604"/>
      <c r="AI454" s="604"/>
      <c r="AJ454" s="604"/>
      <c r="AK454" s="604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5" t="s">
        <v>3636</v>
      </c>
      <c r="B455" s="188" t="s">
        <v>4965</v>
      </c>
      <c r="C455" s="605" t="s">
        <v>4966</v>
      </c>
      <c r="D455" s="325">
        <v>4362832.0</v>
      </c>
      <c r="E455" s="325" t="s">
        <v>67</v>
      </c>
      <c r="F455" s="325" t="s">
        <v>29</v>
      </c>
      <c r="G455" s="325" t="s">
        <v>3812</v>
      </c>
      <c r="H455" s="325" t="str">
        <f>IFERROR(VLOOKUP(G455,'Cadastro de assessores'!A:B,2,FALSE),"Não Cadastrado")</f>
        <v>16459</v>
      </c>
      <c r="I455" s="325"/>
      <c r="J455" s="606" t="s">
        <v>2372</v>
      </c>
      <c r="K455" s="325" t="s">
        <v>2372</v>
      </c>
      <c r="L455" s="325" t="s">
        <v>3640</v>
      </c>
      <c r="M455" s="608">
        <v>44078.0</v>
      </c>
      <c r="N455" s="608">
        <v>44078.0</v>
      </c>
      <c r="O455" s="569">
        <v>44424.0</v>
      </c>
      <c r="P455" s="340" t="s">
        <v>3641</v>
      </c>
      <c r="Q455" s="602">
        <v>0.02</v>
      </c>
      <c r="R455" s="609" t="s">
        <v>4967</v>
      </c>
      <c r="S455" s="603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215</v>
      </c>
      <c r="V455" s="325" t="s">
        <v>2411</v>
      </c>
      <c r="W455" s="325" t="s">
        <v>29</v>
      </c>
      <c r="X455" s="604" t="s">
        <v>3647</v>
      </c>
      <c r="Y455" s="604" t="s">
        <v>3647</v>
      </c>
      <c r="Z455" s="604" t="s">
        <v>3647</v>
      </c>
      <c r="AA455" s="604" t="s">
        <v>3647</v>
      </c>
      <c r="AB455" s="604" t="s">
        <v>3647</v>
      </c>
      <c r="AC455" s="604" t="s">
        <v>3647</v>
      </c>
      <c r="AD455" s="604" t="s">
        <v>3647</v>
      </c>
      <c r="AE455" s="604" t="s">
        <v>3647</v>
      </c>
      <c r="AF455" s="604" t="s">
        <v>3647</v>
      </c>
      <c r="AG455" s="604" t="s">
        <v>3647</v>
      </c>
      <c r="AH455" s="604" t="s">
        <v>4968</v>
      </c>
      <c r="AI455" s="604" t="s">
        <v>4969</v>
      </c>
      <c r="AJ455" s="604" t="s">
        <v>4970</v>
      </c>
      <c r="AK455" s="604" t="s">
        <v>4971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2375</v>
      </c>
      <c r="BF455" s="326" t="s">
        <v>2375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5" t="s">
        <v>3636</v>
      </c>
      <c r="B456" s="188" t="s">
        <v>2023</v>
      </c>
      <c r="C456" s="578" t="s">
        <v>2021</v>
      </c>
      <c r="D456" s="340">
        <v>2293219.0</v>
      </c>
      <c r="E456" s="373" t="s">
        <v>18</v>
      </c>
      <c r="F456" s="373" t="s">
        <v>29</v>
      </c>
      <c r="G456" s="373" t="s">
        <v>2612</v>
      </c>
      <c r="H456" s="373" t="str">
        <f>IFERROR(VLOOKUP(G456,'Cadastro de assessores'!A:B,2,FALSE),"Não Cadastrado")</f>
        <v>18236</v>
      </c>
      <c r="I456" s="373"/>
      <c r="J456" s="373" t="s">
        <v>214</v>
      </c>
      <c r="K456" s="373" t="s">
        <v>214</v>
      </c>
      <c r="L456" s="325" t="s">
        <v>3652</v>
      </c>
      <c r="M456" s="600">
        <v>44210.0</v>
      </c>
      <c r="N456" s="600">
        <v>44293.0</v>
      </c>
      <c r="O456" s="340"/>
      <c r="P456" s="340" t="s">
        <v>3641</v>
      </c>
      <c r="Q456" s="602">
        <v>0.02</v>
      </c>
      <c r="R456" s="213" t="s">
        <v>4972</v>
      </c>
      <c r="S456" s="603"/>
      <c r="T456" s="325" t="str">
        <f t="shared" si="47"/>
        <v/>
      </c>
      <c r="U456" s="325" t="s">
        <v>215</v>
      </c>
      <c r="V456" s="340" t="s">
        <v>4973</v>
      </c>
      <c r="W456" s="340" t="s">
        <v>29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5" t="s">
        <v>3636</v>
      </c>
      <c r="B457" s="188" t="s">
        <v>4974</v>
      </c>
      <c r="C457" s="605" t="s">
        <v>4975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214</v>
      </c>
      <c r="K457" s="325"/>
      <c r="L457" s="325" t="s">
        <v>3669</v>
      </c>
      <c r="M457" s="608"/>
      <c r="N457" s="608">
        <v>44834.0</v>
      </c>
      <c r="O457" s="607"/>
      <c r="P457" s="325" t="s">
        <v>38</v>
      </c>
      <c r="Q457" s="602">
        <v>0.01</v>
      </c>
      <c r="R457" s="609" t="s">
        <v>4976</v>
      </c>
      <c r="S457" s="603"/>
      <c r="T457" s="325"/>
      <c r="U457" s="325"/>
      <c r="V457" s="325"/>
      <c r="W457" s="325" t="s">
        <v>298</v>
      </c>
      <c r="X457" s="604"/>
      <c r="Y457" s="604"/>
      <c r="Z457" s="604"/>
      <c r="AA457" s="604"/>
      <c r="AB457" s="604"/>
      <c r="AC457" s="604"/>
      <c r="AD457" s="604"/>
      <c r="AE457" s="604"/>
      <c r="AF457" s="604"/>
      <c r="AG457" s="604"/>
      <c r="AH457" s="604"/>
      <c r="AI457" s="604"/>
      <c r="AJ457" s="604"/>
      <c r="AK457" s="604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5" t="s">
        <v>3636</v>
      </c>
      <c r="B458" s="188" t="s">
        <v>4977</v>
      </c>
      <c r="C458" s="605" t="s">
        <v>4978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6" t="s">
        <v>2372</v>
      </c>
      <c r="K458" s="325" t="s">
        <v>2372</v>
      </c>
      <c r="L458" s="325" t="s">
        <v>3640</v>
      </c>
      <c r="M458" s="608">
        <v>44259.0</v>
      </c>
      <c r="N458" s="608">
        <v>44259.0</v>
      </c>
      <c r="O458" s="607">
        <v>44516.0</v>
      </c>
      <c r="P458" s="325" t="s">
        <v>3657</v>
      </c>
      <c r="Q458" s="602">
        <v>0.025</v>
      </c>
      <c r="R458" s="609" t="s">
        <v>4979</v>
      </c>
      <c r="S458" s="603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215</v>
      </c>
      <c r="V458" s="325" t="s">
        <v>2428</v>
      </c>
      <c r="W458" s="325" t="s">
        <v>243</v>
      </c>
      <c r="X458" s="604"/>
      <c r="Y458" s="604"/>
      <c r="Z458" s="604"/>
      <c r="AA458" s="604"/>
      <c r="AB458" s="604"/>
      <c r="AC458" s="604"/>
      <c r="AD458" s="604"/>
      <c r="AE458" s="604"/>
      <c r="AF458" s="604"/>
      <c r="AG458" s="604"/>
      <c r="AH458" s="604"/>
      <c r="AI458" s="604"/>
      <c r="AJ458" s="604"/>
      <c r="AK458" s="604"/>
      <c r="AL458" s="326"/>
      <c r="AM458" s="326"/>
      <c r="AN458" s="326" t="s">
        <v>2409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2375</v>
      </c>
      <c r="BF458" s="326" t="s">
        <v>2375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5" t="s">
        <v>3636</v>
      </c>
      <c r="B459" s="188" t="s">
        <v>4980</v>
      </c>
      <c r="C459" s="605" t="s">
        <v>4981</v>
      </c>
      <c r="D459" s="325">
        <v>4582050.0</v>
      </c>
      <c r="E459" s="373" t="s">
        <v>18</v>
      </c>
      <c r="F459" s="373" t="s">
        <v>29</v>
      </c>
      <c r="G459" s="373" t="s">
        <v>3644</v>
      </c>
      <c r="H459" s="373" t="str">
        <f>IFERROR(VLOOKUP(G459,'Cadastro de assessores'!A:B,2,FALSE),"Não Cadastrado")</f>
        <v>17679</v>
      </c>
      <c r="I459" s="373"/>
      <c r="J459" s="622" t="s">
        <v>4018</v>
      </c>
      <c r="K459" s="413" t="s">
        <v>239</v>
      </c>
      <c r="L459" s="413" t="s">
        <v>4982</v>
      </c>
      <c r="M459" s="325" t="s">
        <v>2409</v>
      </c>
      <c r="N459" s="622" t="s">
        <v>4018</v>
      </c>
      <c r="O459" s="325"/>
      <c r="P459" s="325" t="s">
        <v>3645</v>
      </c>
      <c r="Q459" s="602">
        <v>0.015</v>
      </c>
      <c r="R459" s="609"/>
      <c r="S459" s="603"/>
      <c r="T459" s="325" t="str">
        <f t="shared" si="48"/>
        <v/>
      </c>
      <c r="U459" s="325" t="s">
        <v>215</v>
      </c>
      <c r="V459" s="325" t="s">
        <v>4061</v>
      </c>
      <c r="W459" s="325" t="s">
        <v>3495</v>
      </c>
      <c r="X459" s="604"/>
      <c r="Y459" s="604"/>
      <c r="Z459" s="604"/>
      <c r="AA459" s="604"/>
      <c r="AB459" s="604"/>
      <c r="AC459" s="604"/>
      <c r="AD459" s="604"/>
      <c r="AE459" s="604"/>
      <c r="AF459" s="604"/>
      <c r="AG459" s="604"/>
      <c r="AH459" s="604"/>
      <c r="AI459" s="604"/>
      <c r="AJ459" s="604"/>
      <c r="AK459" s="604"/>
      <c r="AL459" s="326"/>
      <c r="AM459" s="326"/>
      <c r="AN459" s="326" t="s">
        <v>2409</v>
      </c>
      <c r="AO459" s="326" t="s">
        <v>2409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2375</v>
      </c>
      <c r="BF459" s="326" t="s">
        <v>2375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5" t="s">
        <v>3636</v>
      </c>
      <c r="B460" s="188" t="s">
        <v>4983</v>
      </c>
      <c r="C460" s="578" t="s">
        <v>4984</v>
      </c>
      <c r="D460" s="340">
        <v>5080319.0</v>
      </c>
      <c r="E460" s="373" t="s">
        <v>18</v>
      </c>
      <c r="F460" s="599" t="s">
        <v>19</v>
      </c>
      <c r="G460" s="373" t="s">
        <v>52</v>
      </c>
      <c r="H460" s="599" t="str">
        <f>IFERROR(VLOOKUP(G460,'Cadastro de assessores'!A:B,2,FALSE),"Não Cadastrado")</f>
        <v>18009</v>
      </c>
      <c r="I460" s="599"/>
      <c r="J460" s="413" t="s">
        <v>3639</v>
      </c>
      <c r="K460" s="413" t="s">
        <v>214</v>
      </c>
      <c r="L460" s="413" t="s">
        <v>3640</v>
      </c>
      <c r="M460" s="600">
        <v>44298.0</v>
      </c>
      <c r="N460" s="600">
        <v>44298.0</v>
      </c>
      <c r="O460" s="325"/>
      <c r="P460" s="325" t="s">
        <v>3645</v>
      </c>
      <c r="Q460" s="602">
        <v>0.015</v>
      </c>
      <c r="R460" s="213" t="s">
        <v>4334</v>
      </c>
      <c r="S460" s="603"/>
      <c r="T460" s="325" t="str">
        <f t="shared" si="48"/>
        <v/>
      </c>
      <c r="U460" s="325" t="s">
        <v>215</v>
      </c>
      <c r="V460" s="325" t="s">
        <v>2428</v>
      </c>
      <c r="W460" s="325" t="s">
        <v>243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5" t="s">
        <v>3636</v>
      </c>
      <c r="B461" s="188" t="s">
        <v>2048</v>
      </c>
      <c r="C461" s="633" t="s">
        <v>2046</v>
      </c>
      <c r="D461" s="616">
        <v>7336791.0</v>
      </c>
      <c r="E461" s="373" t="s">
        <v>18</v>
      </c>
      <c r="F461" s="599" t="s">
        <v>19</v>
      </c>
      <c r="G461" s="616" t="s">
        <v>42</v>
      </c>
      <c r="H461" s="599" t="str">
        <f>IFERROR(VLOOKUP(G461,'Cadastro de assessores'!A:B,2,FALSE),"Não Cadastrado")</f>
        <v>17831</v>
      </c>
      <c r="I461" s="599"/>
      <c r="J461" s="373" t="s">
        <v>214</v>
      </c>
      <c r="K461" s="325" t="s">
        <v>214</v>
      </c>
      <c r="L461" s="325" t="s">
        <v>3652</v>
      </c>
      <c r="M461" s="601">
        <v>44543.0</v>
      </c>
      <c r="N461" s="601">
        <v>44544.0</v>
      </c>
      <c r="O461" s="616"/>
      <c r="P461" s="616" t="s">
        <v>3653</v>
      </c>
      <c r="Q461" s="602">
        <v>0.012</v>
      </c>
      <c r="R461" s="496"/>
      <c r="S461" s="603"/>
      <c r="T461" s="325" t="str">
        <f t="shared" si="48"/>
        <v>Não Qualificado</v>
      </c>
      <c r="U461" s="325" t="s">
        <v>215</v>
      </c>
      <c r="V461" s="340" t="s">
        <v>2649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4"/>
      <c r="AI461" s="604"/>
      <c r="AJ461" s="604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4"/>
      <c r="BB461" s="604">
        <v>0.0</v>
      </c>
      <c r="BC461" s="604">
        <v>207976.77</v>
      </c>
      <c r="BD461" s="604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5" t="s">
        <v>3636</v>
      </c>
      <c r="B462" s="188" t="s">
        <v>4985</v>
      </c>
      <c r="C462" s="605" t="s">
        <v>4986</v>
      </c>
      <c r="D462" s="325">
        <v>4486837.0</v>
      </c>
      <c r="E462" s="325" t="s">
        <v>18</v>
      </c>
      <c r="F462" s="325" t="s">
        <v>29</v>
      </c>
      <c r="G462" s="325" t="s">
        <v>3644</v>
      </c>
      <c r="H462" s="325" t="str">
        <f>IFERROR(VLOOKUP(G462,'Cadastro de assessores'!A:B,2,FALSE),"Não Cadastrado")</f>
        <v>17679</v>
      </c>
      <c r="I462" s="325"/>
      <c r="J462" s="606" t="s">
        <v>2372</v>
      </c>
      <c r="K462" s="325" t="s">
        <v>2372</v>
      </c>
      <c r="L462" s="325" t="s">
        <v>3640</v>
      </c>
      <c r="M462" s="607">
        <v>44148.0</v>
      </c>
      <c r="N462" s="607">
        <v>44148.0</v>
      </c>
      <c r="O462" s="608">
        <v>44425.0</v>
      </c>
      <c r="P462" s="325" t="s">
        <v>3645</v>
      </c>
      <c r="Q462" s="602">
        <v>0.015</v>
      </c>
      <c r="R462" s="609" t="s">
        <v>4987</v>
      </c>
      <c r="S462" s="603"/>
      <c r="T462" s="325" t="str">
        <f t="shared" si="48"/>
        <v>Não Qualificado</v>
      </c>
      <c r="U462" s="325" t="s">
        <v>215</v>
      </c>
      <c r="V462" s="325" t="s">
        <v>2484</v>
      </c>
      <c r="W462" s="325" t="s">
        <v>29</v>
      </c>
      <c r="X462" s="604" t="s">
        <v>3647</v>
      </c>
      <c r="Y462" s="604" t="s">
        <v>3647</v>
      </c>
      <c r="Z462" s="604" t="s">
        <v>3647</v>
      </c>
      <c r="AA462" s="604" t="s">
        <v>3647</v>
      </c>
      <c r="AB462" s="604" t="s">
        <v>3647</v>
      </c>
      <c r="AC462" s="604" t="s">
        <v>3647</v>
      </c>
      <c r="AD462" s="604" t="s">
        <v>3647</v>
      </c>
      <c r="AE462" s="604" t="s">
        <v>3647</v>
      </c>
      <c r="AF462" s="604" t="s">
        <v>3647</v>
      </c>
      <c r="AG462" s="604" t="s">
        <v>3647</v>
      </c>
      <c r="AH462" s="604" t="s">
        <v>3647</v>
      </c>
      <c r="AI462" s="604" t="s">
        <v>3647</v>
      </c>
      <c r="AJ462" s="604" t="s">
        <v>3647</v>
      </c>
      <c r="AK462" s="604" t="s">
        <v>4988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2375</v>
      </c>
      <c r="BF462" s="326" t="s">
        <v>2375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5" t="s">
        <v>3636</v>
      </c>
      <c r="B463" s="188" t="s">
        <v>2060</v>
      </c>
      <c r="C463" s="578" t="s">
        <v>4989</v>
      </c>
      <c r="D463" s="340">
        <v>7518857.0</v>
      </c>
      <c r="E463" s="373" t="s">
        <v>18</v>
      </c>
      <c r="F463" s="599" t="s">
        <v>29</v>
      </c>
      <c r="G463" s="599" t="s">
        <v>92</v>
      </c>
      <c r="H463" s="325">
        <f>IFERROR(VLOOKUP(G463,'Cadastro de assessores'!A:B,2,FALSE),"Não Cadastrado")</f>
        <v>12359</v>
      </c>
      <c r="I463" s="325"/>
      <c r="J463" s="373" t="s">
        <v>214</v>
      </c>
      <c r="K463" s="325" t="s">
        <v>214</v>
      </c>
      <c r="L463" s="325" t="s">
        <v>3652</v>
      </c>
      <c r="M463" s="600">
        <v>44791.0</v>
      </c>
      <c r="N463" s="600">
        <v>44792.0</v>
      </c>
      <c r="O463" s="340"/>
      <c r="P463" s="340" t="s">
        <v>3653</v>
      </c>
      <c r="Q463" s="602">
        <v>0.012</v>
      </c>
      <c r="R463" s="641" t="s">
        <v>4232</v>
      </c>
      <c r="S463" s="603"/>
      <c r="T463" s="325"/>
      <c r="U463" s="325"/>
      <c r="V463" s="340"/>
      <c r="W463" s="325" t="s">
        <v>29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5" t="s">
        <v>3636</v>
      </c>
      <c r="B464" s="188" t="s">
        <v>2070</v>
      </c>
      <c r="C464" s="578" t="s">
        <v>2067</v>
      </c>
      <c r="D464" s="340">
        <v>5648950.0</v>
      </c>
      <c r="E464" s="373" t="s">
        <v>18</v>
      </c>
      <c r="F464" s="599" t="s">
        <v>29</v>
      </c>
      <c r="G464" s="599" t="s">
        <v>2069</v>
      </c>
      <c r="H464" s="599" t="str">
        <f>IFERROR(VLOOKUP(G464,'Cadastro de assessores'!A:B,2,FALSE),"Não Cadastrado")</f>
        <v>18256</v>
      </c>
      <c r="I464" s="599"/>
      <c r="J464" s="373" t="s">
        <v>214</v>
      </c>
      <c r="K464" s="325" t="s">
        <v>214</v>
      </c>
      <c r="L464" s="325" t="s">
        <v>3652</v>
      </c>
      <c r="M464" s="600">
        <v>44365.0</v>
      </c>
      <c r="N464" s="600">
        <v>44365.0</v>
      </c>
      <c r="O464" s="340"/>
      <c r="P464" s="340" t="s">
        <v>3641</v>
      </c>
      <c r="Q464" s="602">
        <v>0.019</v>
      </c>
      <c r="R464" s="213" t="s">
        <v>3721</v>
      </c>
      <c r="S464" s="603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215</v>
      </c>
      <c r="V464" s="340" t="s">
        <v>2400</v>
      </c>
      <c r="W464" s="325" t="s">
        <v>29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5" t="s">
        <v>3636</v>
      </c>
      <c r="B465" s="188" t="s">
        <v>4990</v>
      </c>
      <c r="C465" s="578" t="s">
        <v>4991</v>
      </c>
      <c r="D465" s="340">
        <v>6320705.0</v>
      </c>
      <c r="E465" s="373" t="s">
        <v>67</v>
      </c>
      <c r="F465" s="599" t="s">
        <v>29</v>
      </c>
      <c r="G465" s="599" t="s">
        <v>3691</v>
      </c>
      <c r="H465" s="599" t="str">
        <f>IFERROR(VLOOKUP(G465,'Cadastro de assessores'!A:B,2,FALSE),"Não Cadastrado")</f>
        <v>12624</v>
      </c>
      <c r="I465" s="599"/>
      <c r="J465" s="373" t="s">
        <v>214</v>
      </c>
      <c r="K465" s="325" t="s">
        <v>214</v>
      </c>
      <c r="L465" s="325" t="s">
        <v>3652</v>
      </c>
      <c r="M465" s="600">
        <v>44421.0</v>
      </c>
      <c r="N465" s="600">
        <v>44421.0</v>
      </c>
      <c r="O465" s="340"/>
      <c r="P465" s="340" t="s">
        <v>3657</v>
      </c>
      <c r="Q465" s="602">
        <v>0.025</v>
      </c>
      <c r="R465" s="213"/>
      <c r="S465" s="603"/>
      <c r="T465" s="325" t="str">
        <f t="shared" si="49"/>
        <v/>
      </c>
      <c r="U465" s="325" t="s">
        <v>215</v>
      </c>
      <c r="V465" s="325" t="s">
        <v>2389</v>
      </c>
      <c r="W465" s="325" t="s">
        <v>29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4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4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5" t="s">
        <v>3636</v>
      </c>
      <c r="B466" s="188" t="s">
        <v>2076</v>
      </c>
      <c r="C466" s="578" t="s">
        <v>4992</v>
      </c>
      <c r="D466" s="564">
        <v>7263623.0</v>
      </c>
      <c r="E466" s="373" t="s">
        <v>18</v>
      </c>
      <c r="F466" s="599" t="s">
        <v>29</v>
      </c>
      <c r="G466" s="616" t="s">
        <v>79</v>
      </c>
      <c r="H466" s="599">
        <f>IFERROR(VLOOKUP(G466,'Cadastro de assessores'!A:B,2,FALSE),"Não Cadastrado")</f>
        <v>12344</v>
      </c>
      <c r="I466" s="599"/>
      <c r="J466" s="524" t="s">
        <v>239</v>
      </c>
      <c r="K466" s="413" t="s">
        <v>239</v>
      </c>
      <c r="L466" s="413" t="s">
        <v>4982</v>
      </c>
      <c r="M466" s="325" t="s">
        <v>2409</v>
      </c>
      <c r="N466" s="622" t="s">
        <v>4018</v>
      </c>
      <c r="O466" s="616"/>
      <c r="P466" s="616" t="s">
        <v>3657</v>
      </c>
      <c r="Q466" s="602">
        <v>0.025</v>
      </c>
      <c r="R466" s="688" t="s">
        <v>4993</v>
      </c>
      <c r="S466" s="603"/>
      <c r="T466" s="325" t="str">
        <f t="shared" si="49"/>
        <v>Não Qualificado</v>
      </c>
      <c r="U466" s="325" t="s">
        <v>215</v>
      </c>
      <c r="V466" s="325" t="s">
        <v>2389</v>
      </c>
      <c r="W466" s="325" t="s">
        <v>29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4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4"/>
      <c r="BB466" s="604">
        <v>0.0</v>
      </c>
      <c r="BC466" s="604">
        <v>0.0</v>
      </c>
      <c r="BD466" s="604">
        <v>113671.65</v>
      </c>
      <c r="BE466" s="326" t="s">
        <v>2375</v>
      </c>
      <c r="BF466" s="326" t="s">
        <v>2375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5" t="s">
        <v>3636</v>
      </c>
      <c r="B467" s="188" t="s">
        <v>2076</v>
      </c>
      <c r="C467" s="578" t="s">
        <v>4992</v>
      </c>
      <c r="D467" s="340">
        <v>2004579.0</v>
      </c>
      <c r="E467" s="373" t="s">
        <v>18</v>
      </c>
      <c r="F467" s="599" t="s">
        <v>29</v>
      </c>
      <c r="G467" s="616" t="s">
        <v>79</v>
      </c>
      <c r="H467" s="599">
        <f>IFERROR(VLOOKUP(G467,'Cadastro de assessores'!A:B,2,FALSE),"Não Cadastrado")</f>
        <v>12344</v>
      </c>
      <c r="I467" s="599"/>
      <c r="J467" s="524" t="s">
        <v>239</v>
      </c>
      <c r="K467" s="325" t="s">
        <v>214</v>
      </c>
      <c r="L467" s="325" t="s">
        <v>3652</v>
      </c>
      <c r="M467" s="600">
        <v>44557.0</v>
      </c>
      <c r="N467" s="600">
        <v>44557.0</v>
      </c>
      <c r="O467" s="616"/>
      <c r="P467" s="616" t="s">
        <v>38</v>
      </c>
      <c r="Q467" s="602">
        <v>0.007</v>
      </c>
      <c r="R467" s="688" t="s">
        <v>4993</v>
      </c>
      <c r="S467" s="603"/>
      <c r="T467" s="325" t="str">
        <f t="shared" si="49"/>
        <v>Não Qualificado</v>
      </c>
      <c r="U467" s="325" t="s">
        <v>215</v>
      </c>
      <c r="V467" s="325" t="s">
        <v>2389</v>
      </c>
      <c r="W467" s="325" t="s">
        <v>29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4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5" t="s">
        <v>3636</v>
      </c>
      <c r="B468" s="188" t="s">
        <v>4994</v>
      </c>
      <c r="C468" s="578" t="s">
        <v>4995</v>
      </c>
      <c r="D468" s="340">
        <v>4841428.0</v>
      </c>
      <c r="E468" s="373" t="s">
        <v>18</v>
      </c>
      <c r="F468" s="599" t="s">
        <v>29</v>
      </c>
      <c r="G468" s="599" t="s">
        <v>2735</v>
      </c>
      <c r="H468" s="599" t="str">
        <f>IFERROR(VLOOKUP(G468,'Cadastro de assessores'!A:B,2,FALSE),"Não Cadastrado")</f>
        <v>13444</v>
      </c>
      <c r="I468" s="599"/>
      <c r="J468" s="373" t="s">
        <v>214</v>
      </c>
      <c r="K468" s="325" t="s">
        <v>214</v>
      </c>
      <c r="L468" s="325" t="s">
        <v>3652</v>
      </c>
      <c r="M468" s="600">
        <v>44370.0</v>
      </c>
      <c r="N468" s="600">
        <v>44372.0</v>
      </c>
      <c r="O468" s="340"/>
      <c r="P468" s="340" t="s">
        <v>3857</v>
      </c>
      <c r="Q468" s="602">
        <v>0.02</v>
      </c>
      <c r="R468" s="213"/>
      <c r="S468" s="603"/>
      <c r="T468" s="325" t="str">
        <f t="shared" si="49"/>
        <v/>
      </c>
      <c r="U468" s="325" t="s">
        <v>215</v>
      </c>
      <c r="V468" s="340" t="s">
        <v>3858</v>
      </c>
      <c r="W468" s="340" t="s">
        <v>298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4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5" t="s">
        <v>3636</v>
      </c>
      <c r="B469" s="188" t="s">
        <v>4996</v>
      </c>
      <c r="C469" s="605" t="s">
        <v>4997</v>
      </c>
      <c r="D469" s="325">
        <v>4681272.0</v>
      </c>
      <c r="E469" s="373" t="s">
        <v>67</v>
      </c>
      <c r="F469" s="373" t="s">
        <v>29</v>
      </c>
      <c r="G469" s="373" t="s">
        <v>3483</v>
      </c>
      <c r="H469" s="373" t="str">
        <f>IFERROR(VLOOKUP(G469,'Cadastro de assessores'!A:B,2,FALSE),"Não Cadastrado")</f>
        <v>14574</v>
      </c>
      <c r="I469" s="373"/>
      <c r="J469" s="606" t="s">
        <v>2372</v>
      </c>
      <c r="K469" s="325" t="s">
        <v>214</v>
      </c>
      <c r="L469" s="325" t="s">
        <v>3652</v>
      </c>
      <c r="M469" s="601">
        <v>44186.0</v>
      </c>
      <c r="N469" s="601">
        <v>44186.0</v>
      </c>
      <c r="O469" s="569">
        <v>44901.0</v>
      </c>
      <c r="P469" s="340" t="s">
        <v>3641</v>
      </c>
      <c r="Q469" s="602">
        <v>0.02</v>
      </c>
      <c r="R469" s="609" t="s">
        <v>4998</v>
      </c>
      <c r="S469" s="603"/>
      <c r="T469" s="325" t="str">
        <f t="shared" si="49"/>
        <v>Não Qualificado</v>
      </c>
      <c r="U469" s="325" t="s">
        <v>215</v>
      </c>
      <c r="V469" s="325" t="s">
        <v>4999</v>
      </c>
      <c r="W469" s="325" t="s">
        <v>5000</v>
      </c>
      <c r="X469" s="604" t="s">
        <v>3647</v>
      </c>
      <c r="Y469" s="604" t="s">
        <v>3647</v>
      </c>
      <c r="Z469" s="604" t="s">
        <v>3647</v>
      </c>
      <c r="AA469" s="604" t="s">
        <v>3647</v>
      </c>
      <c r="AB469" s="604" t="s">
        <v>3647</v>
      </c>
      <c r="AC469" s="604" t="s">
        <v>3647</v>
      </c>
      <c r="AD469" s="604" t="s">
        <v>3647</v>
      </c>
      <c r="AE469" s="604" t="s">
        <v>3647</v>
      </c>
      <c r="AF469" s="604" t="s">
        <v>3647</v>
      </c>
      <c r="AG469" s="604" t="s">
        <v>3647</v>
      </c>
      <c r="AH469" s="604" t="s">
        <v>3647</v>
      </c>
      <c r="AI469" s="604" t="s">
        <v>3647</v>
      </c>
      <c r="AJ469" s="604" t="s">
        <v>3647</v>
      </c>
      <c r="AK469" s="604" t="s">
        <v>3647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5" t="s">
        <v>3636</v>
      </c>
      <c r="B470" s="188" t="s">
        <v>2090</v>
      </c>
      <c r="C470" s="578" t="s">
        <v>5001</v>
      </c>
      <c r="D470" s="340">
        <v>3658320.0</v>
      </c>
      <c r="E470" s="373" t="s">
        <v>18</v>
      </c>
      <c r="F470" s="373" t="s">
        <v>29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214</v>
      </c>
      <c r="K470" s="325" t="s">
        <v>214</v>
      </c>
      <c r="L470" s="325" t="s">
        <v>3652</v>
      </c>
      <c r="M470" s="601">
        <v>44704.0</v>
      </c>
      <c r="N470" s="601">
        <v>44704.0</v>
      </c>
      <c r="O470" s="325"/>
      <c r="P470" s="325" t="s">
        <v>3653</v>
      </c>
      <c r="Q470" s="602">
        <v>0.012</v>
      </c>
      <c r="R470" s="641" t="s">
        <v>4232</v>
      </c>
      <c r="S470" s="603"/>
      <c r="T470" s="325"/>
      <c r="U470" s="325" t="s">
        <v>215</v>
      </c>
      <c r="V470" s="325" t="s">
        <v>2400</v>
      </c>
      <c r="W470" s="325" t="s">
        <v>29</v>
      </c>
      <c r="X470" s="604"/>
      <c r="Y470" s="604"/>
      <c r="Z470" s="604"/>
      <c r="AA470" s="604"/>
      <c r="AB470" s="604"/>
      <c r="AC470" s="604"/>
      <c r="AD470" s="604"/>
      <c r="AE470" s="604"/>
      <c r="AF470" s="604"/>
      <c r="AG470" s="604"/>
      <c r="AH470" s="604"/>
      <c r="AI470" s="604"/>
      <c r="AJ470" s="604"/>
      <c r="AK470" s="604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5" t="s">
        <v>3636</v>
      </c>
      <c r="B471" s="188" t="s">
        <v>2096</v>
      </c>
      <c r="C471" s="605" t="s">
        <v>2094</v>
      </c>
      <c r="D471" s="325">
        <v>4559307.0</v>
      </c>
      <c r="E471" s="373" t="s">
        <v>67</v>
      </c>
      <c r="F471" s="373" t="s">
        <v>29</v>
      </c>
      <c r="G471" s="373" t="s">
        <v>3705</v>
      </c>
      <c r="H471" s="373" t="str">
        <f>IFERROR(VLOOKUP(G471,'Cadastro de assessores'!A:B,2,FALSE),"Não Cadastrado")</f>
        <v>1298</v>
      </c>
      <c r="I471" s="373"/>
      <c r="J471" s="373" t="s">
        <v>214</v>
      </c>
      <c r="K471" s="325" t="s">
        <v>214</v>
      </c>
      <c r="L471" s="325" t="s">
        <v>3652</v>
      </c>
      <c r="M471" s="601">
        <v>44151.0</v>
      </c>
      <c r="N471" s="601">
        <v>44151.0</v>
      </c>
      <c r="O471" s="325"/>
      <c r="P471" s="325" t="s">
        <v>3645</v>
      </c>
      <c r="Q471" s="602">
        <v>0.015</v>
      </c>
      <c r="R471" s="609"/>
      <c r="S471" s="603"/>
      <c r="T471" s="325" t="str">
        <f>IF(BD471&lt;=0,"",IF(BD471&lt;=1000000,"Não Qualificado",IF(AND(BD471&gt;1000000,BD471&lt;=10000000),"Qualificado","Profissional")))</f>
        <v>Não Qualificado</v>
      </c>
      <c r="U471" s="325" t="s">
        <v>215</v>
      </c>
      <c r="V471" s="325" t="s">
        <v>2432</v>
      </c>
      <c r="W471" s="325" t="s">
        <v>29</v>
      </c>
      <c r="X471" s="604" t="s">
        <v>3647</v>
      </c>
      <c r="Y471" s="604" t="s">
        <v>3647</v>
      </c>
      <c r="Z471" s="604" t="s">
        <v>3647</v>
      </c>
      <c r="AA471" s="604" t="s">
        <v>3647</v>
      </c>
      <c r="AB471" s="604" t="s">
        <v>3647</v>
      </c>
      <c r="AC471" s="604" t="s">
        <v>3647</v>
      </c>
      <c r="AD471" s="604" t="s">
        <v>3647</v>
      </c>
      <c r="AE471" s="604" t="s">
        <v>3647</v>
      </c>
      <c r="AF471" s="604" t="s">
        <v>3647</v>
      </c>
      <c r="AG471" s="604" t="s">
        <v>3647</v>
      </c>
      <c r="AH471" s="604" t="s">
        <v>3647</v>
      </c>
      <c r="AI471" s="604" t="s">
        <v>3647</v>
      </c>
      <c r="AJ471" s="604" t="s">
        <v>3647</v>
      </c>
      <c r="AK471" s="604" t="s">
        <v>5002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5" t="s">
        <v>3636</v>
      </c>
      <c r="B472" s="188" t="s">
        <v>2104</v>
      </c>
      <c r="C472" s="578" t="s">
        <v>2101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214</v>
      </c>
      <c r="K472" s="325" t="s">
        <v>214</v>
      </c>
      <c r="L472" s="325" t="s">
        <v>3652</v>
      </c>
      <c r="M472" s="601">
        <v>44784.0</v>
      </c>
      <c r="N472" s="601">
        <v>44784.0</v>
      </c>
      <c r="O472" s="325"/>
      <c r="P472" s="325" t="s">
        <v>3653</v>
      </c>
      <c r="Q472" s="602">
        <v>0.012</v>
      </c>
      <c r="R472" s="609" t="s">
        <v>5003</v>
      </c>
      <c r="S472" s="603"/>
      <c r="T472" s="325"/>
      <c r="U472" s="325"/>
      <c r="V472" s="325"/>
      <c r="W472" s="325" t="s">
        <v>298</v>
      </c>
      <c r="X472" s="604"/>
      <c r="Y472" s="604"/>
      <c r="Z472" s="604"/>
      <c r="AA472" s="604"/>
      <c r="AB472" s="604"/>
      <c r="AC472" s="604"/>
      <c r="AD472" s="604"/>
      <c r="AE472" s="604"/>
      <c r="AF472" s="604"/>
      <c r="AG472" s="604"/>
      <c r="AH472" s="604"/>
      <c r="AI472" s="604"/>
      <c r="AJ472" s="604"/>
      <c r="AK472" s="604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5" t="s">
        <v>3636</v>
      </c>
      <c r="B473" s="188" t="s">
        <v>5004</v>
      </c>
      <c r="C473" s="605" t="s">
        <v>5005</v>
      </c>
      <c r="D473" s="325">
        <v>2645505.0</v>
      </c>
      <c r="E473" s="325" t="s">
        <v>2358</v>
      </c>
      <c r="F473" s="325" t="s">
        <v>29</v>
      </c>
      <c r="G473" s="325" t="s">
        <v>2358</v>
      </c>
      <c r="H473" s="325" t="str">
        <f>IFERROR(VLOOKUP(G473,'Cadastro de assessores'!A:B,2,FALSE),"Não Cadastrado")</f>
        <v>18986</v>
      </c>
      <c r="I473" s="325"/>
      <c r="J473" s="606" t="s">
        <v>2372</v>
      </c>
      <c r="K473" s="325" t="s">
        <v>2372</v>
      </c>
      <c r="L473" s="325" t="s">
        <v>3640</v>
      </c>
      <c r="M473" s="608">
        <v>43684.0</v>
      </c>
      <c r="N473" s="608">
        <v>43684.0</v>
      </c>
      <c r="O473" s="608">
        <v>43924.0</v>
      </c>
      <c r="P473" s="325" t="s">
        <v>3645</v>
      </c>
      <c r="Q473" s="602">
        <v>0.01</v>
      </c>
      <c r="R473" s="609" t="s">
        <v>5006</v>
      </c>
      <c r="S473" s="603"/>
      <c r="T473" s="325" t="str">
        <f>IF(BD473&lt;=0,"",IF(BD473&lt;=1000000,"Não Qualificado",IF(AND(BD473&gt;1000000,BD473&lt;=10000000),"Qualificado","Profissional")))</f>
        <v>Não Qualificado</v>
      </c>
      <c r="U473" s="325" t="s">
        <v>215</v>
      </c>
      <c r="V473" s="325" t="s">
        <v>2411</v>
      </c>
      <c r="W473" s="325" t="s">
        <v>29</v>
      </c>
      <c r="X473" s="604" t="s">
        <v>5007</v>
      </c>
      <c r="Y473" s="604"/>
      <c r="Z473" s="604" t="s">
        <v>5008</v>
      </c>
      <c r="AA473" s="604" t="s">
        <v>5009</v>
      </c>
      <c r="AB473" s="604" t="s">
        <v>5010</v>
      </c>
      <c r="AC473" s="604" t="s">
        <v>5011</v>
      </c>
      <c r="AD473" s="604" t="s">
        <v>3647</v>
      </c>
      <c r="AE473" s="604" t="s">
        <v>3647</v>
      </c>
      <c r="AF473" s="604" t="s">
        <v>3647</v>
      </c>
      <c r="AG473" s="604" t="s">
        <v>3647</v>
      </c>
      <c r="AH473" s="604" t="s">
        <v>3647</v>
      </c>
      <c r="AI473" s="604"/>
      <c r="AJ473" s="604" t="s">
        <v>3647</v>
      </c>
      <c r="AK473" s="604"/>
      <c r="AL473" s="326"/>
      <c r="AM473" s="326"/>
      <c r="AN473" s="326" t="s">
        <v>2409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2375</v>
      </c>
      <c r="BF473" s="326" t="s">
        <v>2375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5" t="s">
        <v>3636</v>
      </c>
      <c r="B474" s="188" t="s">
        <v>5012</v>
      </c>
      <c r="C474" s="605" t="s">
        <v>5013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3739</v>
      </c>
      <c r="K474" s="325" t="s">
        <v>239</v>
      </c>
      <c r="L474" s="325" t="s">
        <v>3739</v>
      </c>
      <c r="M474" s="325" t="s">
        <v>2409</v>
      </c>
      <c r="N474" s="608"/>
      <c r="O474" s="608"/>
      <c r="P474" s="325" t="s">
        <v>3653</v>
      </c>
      <c r="Q474" s="602">
        <v>0.012</v>
      </c>
      <c r="R474" s="609" t="s">
        <v>5014</v>
      </c>
      <c r="S474" s="603"/>
      <c r="T474" s="325"/>
      <c r="U474" s="325" t="s">
        <v>215</v>
      </c>
      <c r="V474" s="325" t="s">
        <v>5015</v>
      </c>
      <c r="W474" s="325" t="s">
        <v>5016</v>
      </c>
      <c r="X474" s="604"/>
      <c r="Y474" s="604"/>
      <c r="Z474" s="604"/>
      <c r="AA474" s="604"/>
      <c r="AB474" s="604"/>
      <c r="AC474" s="604"/>
      <c r="AD474" s="604"/>
      <c r="AE474" s="604"/>
      <c r="AF474" s="604"/>
      <c r="AG474" s="604"/>
      <c r="AH474" s="604"/>
      <c r="AI474" s="604"/>
      <c r="AJ474" s="604"/>
      <c r="AK474" s="604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2375</v>
      </c>
      <c r="BF474" s="326" t="s">
        <v>2375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5" t="s">
        <v>3636</v>
      </c>
      <c r="B475" s="188" t="s">
        <v>5017</v>
      </c>
      <c r="C475" s="605" t="s">
        <v>5018</v>
      </c>
      <c r="D475" s="325">
        <v>4837403.0</v>
      </c>
      <c r="E475" s="325" t="s">
        <v>67</v>
      </c>
      <c r="F475" s="325" t="s">
        <v>29</v>
      </c>
      <c r="G475" s="325" t="s">
        <v>3895</v>
      </c>
      <c r="H475" s="325" t="str">
        <f>IFERROR(VLOOKUP(G475,'Cadastro de assessores'!A:B,2,FALSE),"Não Cadastrado")</f>
        <v>19634</v>
      </c>
      <c r="I475" s="325"/>
      <c r="J475" s="606" t="s">
        <v>2372</v>
      </c>
      <c r="K475" s="325" t="s">
        <v>2372</v>
      </c>
      <c r="L475" s="325" t="s">
        <v>3640</v>
      </c>
      <c r="M475" s="608">
        <v>44250.0</v>
      </c>
      <c r="N475" s="608">
        <v>44250.0</v>
      </c>
      <c r="O475" s="569">
        <v>44452.0</v>
      </c>
      <c r="P475" s="340" t="s">
        <v>3687</v>
      </c>
      <c r="Q475" s="602">
        <v>0.008</v>
      </c>
      <c r="R475" s="609" t="s">
        <v>4935</v>
      </c>
      <c r="S475" s="603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215</v>
      </c>
      <c r="V475" s="325" t="s">
        <v>2411</v>
      </c>
      <c r="W475" s="325" t="s">
        <v>29</v>
      </c>
      <c r="X475" s="604"/>
      <c r="Y475" s="604"/>
      <c r="Z475" s="604"/>
      <c r="AA475" s="604"/>
      <c r="AB475" s="604"/>
      <c r="AC475" s="604"/>
      <c r="AD475" s="604"/>
      <c r="AE475" s="604"/>
      <c r="AF475" s="604"/>
      <c r="AG475" s="604"/>
      <c r="AH475" s="604"/>
      <c r="AI475" s="604"/>
      <c r="AJ475" s="604"/>
      <c r="AK475" s="604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2375</v>
      </c>
      <c r="BF475" s="326" t="s">
        <v>2375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5" t="s">
        <v>3636</v>
      </c>
      <c r="B476" s="188" t="s">
        <v>2107</v>
      </c>
      <c r="C476" s="605" t="s">
        <v>2105</v>
      </c>
      <c r="D476" s="325">
        <v>4903270.0</v>
      </c>
      <c r="E476" s="373" t="s">
        <v>67</v>
      </c>
      <c r="F476" s="373" t="s">
        <v>29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214</v>
      </c>
      <c r="K476" s="373" t="s">
        <v>214</v>
      </c>
      <c r="L476" s="325" t="s">
        <v>3652</v>
      </c>
      <c r="M476" s="600">
        <v>44257.0</v>
      </c>
      <c r="N476" s="600">
        <v>44257.0</v>
      </c>
      <c r="O476" s="340"/>
      <c r="P476" s="340" t="s">
        <v>3641</v>
      </c>
      <c r="Q476" s="602">
        <v>0.02</v>
      </c>
      <c r="R476" s="609" t="s">
        <v>5019</v>
      </c>
      <c r="S476" s="603"/>
      <c r="T476" s="325" t="str">
        <f t="shared" si="50"/>
        <v>Não Qualificado</v>
      </c>
      <c r="U476" s="325" t="s">
        <v>215</v>
      </c>
      <c r="V476" s="325" t="s">
        <v>2746</v>
      </c>
      <c r="W476" s="325" t="s">
        <v>29</v>
      </c>
      <c r="X476" s="604"/>
      <c r="Y476" s="604"/>
      <c r="Z476" s="604"/>
      <c r="AA476" s="604"/>
      <c r="AB476" s="604"/>
      <c r="AC476" s="604"/>
      <c r="AD476" s="604"/>
      <c r="AE476" s="604"/>
      <c r="AF476" s="604"/>
      <c r="AG476" s="604"/>
      <c r="AH476" s="604"/>
      <c r="AI476" s="604"/>
      <c r="AJ476" s="604"/>
      <c r="AK476" s="604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5" t="s">
        <v>3636</v>
      </c>
      <c r="B477" s="188" t="s">
        <v>5020</v>
      </c>
      <c r="C477" s="605" t="s">
        <v>5021</v>
      </c>
      <c r="D477" s="325">
        <v>2405046.0</v>
      </c>
      <c r="E477" s="325" t="s">
        <v>18</v>
      </c>
      <c r="F477" s="325" t="s">
        <v>29</v>
      </c>
      <c r="G477" s="325" t="s">
        <v>5022</v>
      </c>
      <c r="H477" s="325" t="str">
        <f>IFERROR(VLOOKUP(G477,'Cadastro de assessores'!A:B,2,FALSE),"Não Cadastrado")</f>
        <v>14320</v>
      </c>
      <c r="I477" s="325"/>
      <c r="J477" s="606" t="s">
        <v>2372</v>
      </c>
      <c r="K477" s="325" t="s">
        <v>2372</v>
      </c>
      <c r="L477" s="325" t="s">
        <v>3640</v>
      </c>
      <c r="M477" s="608">
        <v>43777.0</v>
      </c>
      <c r="N477" s="608">
        <v>43777.0</v>
      </c>
      <c r="O477" s="666">
        <v>44105.0</v>
      </c>
      <c r="P477" s="325" t="s">
        <v>4446</v>
      </c>
      <c r="Q477" s="602">
        <v>0.02</v>
      </c>
      <c r="R477" s="609" t="s">
        <v>5023</v>
      </c>
      <c r="S477" s="603"/>
      <c r="T477" s="325" t="str">
        <f t="shared" si="50"/>
        <v/>
      </c>
      <c r="U477" s="325" t="s">
        <v>215</v>
      </c>
      <c r="V477" s="325" t="s">
        <v>3307</v>
      </c>
      <c r="W477" s="325" t="s">
        <v>29</v>
      </c>
      <c r="X477" s="604" t="s">
        <v>5024</v>
      </c>
      <c r="Y477" s="604"/>
      <c r="Z477" s="604" t="s">
        <v>5025</v>
      </c>
      <c r="AA477" s="604" t="s">
        <v>5026</v>
      </c>
      <c r="AB477" s="604" t="s">
        <v>5027</v>
      </c>
      <c r="AC477" s="604" t="s">
        <v>5028</v>
      </c>
      <c r="AD477" s="604" t="s">
        <v>5029</v>
      </c>
      <c r="AE477" s="604" t="s">
        <v>5030</v>
      </c>
      <c r="AF477" s="604" t="s">
        <v>5031</v>
      </c>
      <c r="AG477" s="604" t="s">
        <v>5032</v>
      </c>
      <c r="AH477" s="604" t="s">
        <v>5033</v>
      </c>
      <c r="AI477" s="604" t="s">
        <v>5034</v>
      </c>
      <c r="AJ477" s="604" t="s">
        <v>5035</v>
      </c>
      <c r="AK477" s="604"/>
      <c r="AL477" s="326"/>
      <c r="AM477" s="326"/>
      <c r="AN477" s="326" t="s">
        <v>2409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2375</v>
      </c>
      <c r="BF477" s="326" t="s">
        <v>2375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5" t="s">
        <v>3636</v>
      </c>
      <c r="B478" s="188" t="s">
        <v>5036</v>
      </c>
      <c r="C478" s="578" t="s">
        <v>5037</v>
      </c>
      <c r="D478" s="340">
        <v>4460007.0</v>
      </c>
      <c r="E478" s="373" t="s">
        <v>18</v>
      </c>
      <c r="F478" s="599" t="s">
        <v>29</v>
      </c>
      <c r="G478" s="599" t="s">
        <v>2735</v>
      </c>
      <c r="H478" s="599" t="str">
        <f>IFERROR(VLOOKUP(G478,'Cadastro de assessores'!A:B,2,FALSE),"Não Cadastrado")</f>
        <v>13444</v>
      </c>
      <c r="I478" s="599"/>
      <c r="J478" s="340" t="s">
        <v>214</v>
      </c>
      <c r="K478" s="373" t="s">
        <v>214</v>
      </c>
      <c r="L478" s="340" t="s">
        <v>3652</v>
      </c>
      <c r="M478" s="600">
        <v>44372.0</v>
      </c>
      <c r="N478" s="600">
        <v>44372.0</v>
      </c>
      <c r="O478" s="340"/>
      <c r="P478" s="340" t="s">
        <v>3857</v>
      </c>
      <c r="Q478" s="602">
        <v>0.02</v>
      </c>
      <c r="R478" s="213"/>
      <c r="S478" s="603"/>
      <c r="T478" s="325" t="str">
        <f t="shared" si="50"/>
        <v>Não Qualificado</v>
      </c>
      <c r="U478" s="340" t="s">
        <v>296</v>
      </c>
      <c r="V478" s="340" t="s">
        <v>3858</v>
      </c>
      <c r="W478" s="340" t="s">
        <v>298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4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5" t="s">
        <v>3636</v>
      </c>
      <c r="B479" s="188" t="s">
        <v>2113</v>
      </c>
      <c r="C479" s="578" t="s">
        <v>5038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2" t="s">
        <v>4018</v>
      </c>
      <c r="K479" s="413" t="s">
        <v>239</v>
      </c>
      <c r="L479" s="413" t="s">
        <v>3652</v>
      </c>
      <c r="M479" s="325" t="s">
        <v>2409</v>
      </c>
      <c r="N479" s="622" t="s">
        <v>4018</v>
      </c>
      <c r="O479" s="340"/>
      <c r="P479" s="340" t="s">
        <v>3653</v>
      </c>
      <c r="Q479" s="602">
        <v>0.012</v>
      </c>
      <c r="R479" s="609"/>
      <c r="S479" s="603"/>
      <c r="T479" s="325"/>
      <c r="U479" s="325" t="s">
        <v>215</v>
      </c>
      <c r="V479" s="325" t="s">
        <v>2461</v>
      </c>
      <c r="W479" s="325" t="s">
        <v>19</v>
      </c>
      <c r="X479" s="604"/>
      <c r="Y479" s="604"/>
      <c r="Z479" s="604"/>
      <c r="AA479" s="604"/>
      <c r="AB479" s="604"/>
      <c r="AC479" s="604"/>
      <c r="AD479" s="604"/>
      <c r="AE479" s="604"/>
      <c r="AF479" s="604"/>
      <c r="AG479" s="604"/>
      <c r="AH479" s="604"/>
      <c r="AI479" s="604"/>
      <c r="AJ479" s="604"/>
      <c r="AK479" s="604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2375</v>
      </c>
      <c r="BF479" s="326" t="s">
        <v>2375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5" t="s">
        <v>3636</v>
      </c>
      <c r="B480" s="188" t="s">
        <v>5039</v>
      </c>
      <c r="C480" s="605" t="s">
        <v>5040</v>
      </c>
      <c r="D480" s="340">
        <v>8419053.0</v>
      </c>
      <c r="E480" s="325" t="s">
        <v>18</v>
      </c>
      <c r="F480" s="325" t="s">
        <v>29</v>
      </c>
      <c r="G480" s="325" t="s">
        <v>3644</v>
      </c>
      <c r="H480" s="325" t="str">
        <f>IFERROR(VLOOKUP(G480,'Cadastro de assessores'!A:B,2,FALSE),"Não Cadastrado")</f>
        <v>17679</v>
      </c>
      <c r="I480" s="325"/>
      <c r="J480" s="606" t="s">
        <v>2372</v>
      </c>
      <c r="K480" s="325" t="s">
        <v>2372</v>
      </c>
      <c r="L480" s="325" t="s">
        <v>3640</v>
      </c>
      <c r="M480" s="608">
        <v>44272.0</v>
      </c>
      <c r="N480" s="608">
        <v>44272.0</v>
      </c>
      <c r="O480" s="607">
        <v>44498.0</v>
      </c>
      <c r="P480" s="325" t="s">
        <v>3653</v>
      </c>
      <c r="Q480" s="602">
        <v>0.012</v>
      </c>
      <c r="R480" s="609" t="s">
        <v>5041</v>
      </c>
      <c r="S480" s="603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215</v>
      </c>
      <c r="V480" s="325" t="s">
        <v>2374</v>
      </c>
      <c r="W480" s="325" t="s">
        <v>29</v>
      </c>
      <c r="X480" s="604"/>
      <c r="Y480" s="604"/>
      <c r="Z480" s="604"/>
      <c r="AA480" s="604"/>
      <c r="AB480" s="604"/>
      <c r="AC480" s="604"/>
      <c r="AD480" s="604"/>
      <c r="AE480" s="604"/>
      <c r="AF480" s="604"/>
      <c r="AG480" s="604"/>
      <c r="AH480" s="604"/>
      <c r="AI480" s="604"/>
      <c r="AJ480" s="604"/>
      <c r="AK480" s="604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2375</v>
      </c>
      <c r="BF480" s="326" t="s">
        <v>2375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5" t="s">
        <v>3636</v>
      </c>
      <c r="B481" s="188" t="s">
        <v>5039</v>
      </c>
      <c r="C481" s="605" t="s">
        <v>5040</v>
      </c>
      <c r="D481" s="325">
        <v>4951699.0</v>
      </c>
      <c r="E481" s="325" t="s">
        <v>18</v>
      </c>
      <c r="F481" s="325" t="s">
        <v>29</v>
      </c>
      <c r="G481" s="325" t="s">
        <v>5042</v>
      </c>
      <c r="H481" s="325" t="str">
        <f>IFERROR(VLOOKUP(G481,'Cadastro de assessores'!A:B,2,FALSE),"Não Cadastrado")</f>
        <v>12305</v>
      </c>
      <c r="I481" s="325"/>
      <c r="J481" s="606" t="s">
        <v>2372</v>
      </c>
      <c r="K481" s="325" t="s">
        <v>2372</v>
      </c>
      <c r="L481" s="325" t="s">
        <v>3640</v>
      </c>
      <c r="M481" s="608">
        <v>44271.0</v>
      </c>
      <c r="N481" s="608">
        <v>44271.0</v>
      </c>
      <c r="O481" s="607">
        <v>44498.0</v>
      </c>
      <c r="P481" s="340" t="s">
        <v>3687</v>
      </c>
      <c r="Q481" s="602">
        <v>0.008</v>
      </c>
      <c r="R481" s="609" t="s">
        <v>5041</v>
      </c>
      <c r="S481" s="603"/>
      <c r="T481" s="325" t="str">
        <f t="shared" si="51"/>
        <v>Qualificado</v>
      </c>
      <c r="U481" s="325" t="s">
        <v>215</v>
      </c>
      <c r="V481" s="325" t="s">
        <v>2374</v>
      </c>
      <c r="W481" s="325" t="s">
        <v>29</v>
      </c>
      <c r="X481" s="604"/>
      <c r="Y481" s="604"/>
      <c r="Z481" s="604"/>
      <c r="AA481" s="604"/>
      <c r="AB481" s="604"/>
      <c r="AC481" s="604"/>
      <c r="AD481" s="604"/>
      <c r="AE481" s="604"/>
      <c r="AF481" s="604"/>
      <c r="AG481" s="604"/>
      <c r="AH481" s="604"/>
      <c r="AI481" s="604"/>
      <c r="AJ481" s="604"/>
      <c r="AK481" s="604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2375</v>
      </c>
      <c r="BF481" s="326" t="s">
        <v>2375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5" t="s">
        <v>3636</v>
      </c>
      <c r="B482" s="188" t="s">
        <v>5043</v>
      </c>
      <c r="C482" s="578" t="s">
        <v>5044</v>
      </c>
      <c r="D482" s="340">
        <v>5900712.0</v>
      </c>
      <c r="E482" s="373" t="s">
        <v>18</v>
      </c>
      <c r="F482" s="599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6" t="s">
        <v>2372</v>
      </c>
      <c r="K482" s="373" t="s">
        <v>214</v>
      </c>
      <c r="L482" s="325" t="s">
        <v>3652</v>
      </c>
      <c r="M482" s="600">
        <v>44386.0</v>
      </c>
      <c r="N482" s="600">
        <v>44390.0</v>
      </c>
      <c r="O482" s="642">
        <v>44895.0</v>
      </c>
      <c r="P482" s="340" t="s">
        <v>3657</v>
      </c>
      <c r="Q482" s="602">
        <v>0.025</v>
      </c>
      <c r="R482" s="213" t="s">
        <v>5045</v>
      </c>
      <c r="S482" s="603"/>
      <c r="T482" s="325" t="str">
        <f t="shared" si="51"/>
        <v>Não Qualificado</v>
      </c>
      <c r="U482" s="325" t="s">
        <v>215</v>
      </c>
      <c r="V482" s="340" t="s">
        <v>2400</v>
      </c>
      <c r="W482" s="340" t="s">
        <v>29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4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5" t="s">
        <v>3636</v>
      </c>
      <c r="B483" s="188" t="s">
        <v>2116</v>
      </c>
      <c r="C483" s="605" t="s">
        <v>2114</v>
      </c>
      <c r="D483" s="325">
        <v>3369465.0</v>
      </c>
      <c r="E483" s="373" t="s">
        <v>18</v>
      </c>
      <c r="F483" s="373" t="s">
        <v>29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214</v>
      </c>
      <c r="K483" s="373" t="s">
        <v>214</v>
      </c>
      <c r="L483" s="413" t="s">
        <v>3652</v>
      </c>
      <c r="M483" s="613">
        <v>44618.0</v>
      </c>
      <c r="N483" s="613">
        <v>44618.0</v>
      </c>
      <c r="O483" s="340"/>
      <c r="P483" s="340" t="s">
        <v>38</v>
      </c>
      <c r="Q483" s="602">
        <v>0.007</v>
      </c>
      <c r="R483" s="641" t="s">
        <v>4232</v>
      </c>
      <c r="S483" s="603"/>
      <c r="T483" s="325" t="str">
        <f t="shared" si="51"/>
        <v>Não Qualificado</v>
      </c>
      <c r="U483" s="325" t="s">
        <v>215</v>
      </c>
      <c r="V483" s="325" t="s">
        <v>2411</v>
      </c>
      <c r="W483" s="325" t="s">
        <v>29</v>
      </c>
      <c r="X483" s="604"/>
      <c r="Y483" s="604"/>
      <c r="Z483" s="604"/>
      <c r="AA483" s="604"/>
      <c r="AB483" s="604"/>
      <c r="AC483" s="604"/>
      <c r="AD483" s="604"/>
      <c r="AE483" s="604"/>
      <c r="AF483" s="604"/>
      <c r="AG483" s="604"/>
      <c r="AH483" s="604"/>
      <c r="AI483" s="604"/>
      <c r="AJ483" s="604"/>
      <c r="AK483" s="604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9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5" t="s">
        <v>3636</v>
      </c>
      <c r="B484" s="188" t="s">
        <v>5046</v>
      </c>
      <c r="C484" s="605" t="s">
        <v>5047</v>
      </c>
      <c r="D484" s="325">
        <v>5371919.0</v>
      </c>
      <c r="E484" s="373" t="s">
        <v>67</v>
      </c>
      <c r="F484" s="373" t="s">
        <v>29</v>
      </c>
      <c r="G484" s="373" t="s">
        <v>3895</v>
      </c>
      <c r="H484" s="340" t="str">
        <f>IFERROR(VLOOKUP(G484,'Cadastro de assessores'!A:B,2,FALSE),"Não Cadastrado")</f>
        <v>19634</v>
      </c>
      <c r="I484" s="340"/>
      <c r="J484" s="373" t="s">
        <v>214</v>
      </c>
      <c r="K484" s="373" t="s">
        <v>214</v>
      </c>
      <c r="L484" s="325" t="s">
        <v>3652</v>
      </c>
      <c r="M484" s="600">
        <v>44711.0</v>
      </c>
      <c r="N484" s="600">
        <v>44714.0</v>
      </c>
      <c r="O484" s="340"/>
      <c r="P484" s="340" t="s">
        <v>3653</v>
      </c>
      <c r="Q484" s="602">
        <v>0.012</v>
      </c>
      <c r="R484" s="609" t="s">
        <v>5048</v>
      </c>
      <c r="S484" s="603"/>
      <c r="T484" s="325"/>
      <c r="U484" s="325" t="s">
        <v>296</v>
      </c>
      <c r="V484" s="325" t="s">
        <v>2374</v>
      </c>
      <c r="W484" s="325" t="s">
        <v>29</v>
      </c>
      <c r="X484" s="604"/>
      <c r="Y484" s="604"/>
      <c r="Z484" s="604"/>
      <c r="AA484" s="604"/>
      <c r="AB484" s="604"/>
      <c r="AC484" s="604"/>
      <c r="AD484" s="604"/>
      <c r="AE484" s="604"/>
      <c r="AF484" s="604"/>
      <c r="AG484" s="604"/>
      <c r="AH484" s="604"/>
      <c r="AI484" s="604"/>
      <c r="AJ484" s="604"/>
      <c r="AK484" s="604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2375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5" t="s">
        <v>3636</v>
      </c>
      <c r="B485" s="188" t="s">
        <v>5049</v>
      </c>
      <c r="C485" s="605" t="s">
        <v>5050</v>
      </c>
      <c r="D485" s="325">
        <v>3730315.0</v>
      </c>
      <c r="E485" s="373" t="s">
        <v>67</v>
      </c>
      <c r="F485" s="373" t="s">
        <v>29</v>
      </c>
      <c r="G485" s="373" t="s">
        <v>3895</v>
      </c>
      <c r="H485" s="340" t="str">
        <f>IFERROR(VLOOKUP(G485,'Cadastro de assessores'!A:B,2,FALSE),"Não Cadastrado")</f>
        <v>19634</v>
      </c>
      <c r="I485" s="340"/>
      <c r="J485" s="373" t="s">
        <v>214</v>
      </c>
      <c r="K485" s="373" t="s">
        <v>214</v>
      </c>
      <c r="L485" s="325" t="s">
        <v>3652</v>
      </c>
      <c r="M485" s="600">
        <v>44714.0</v>
      </c>
      <c r="N485" s="600">
        <v>44714.0</v>
      </c>
      <c r="O485" s="340"/>
      <c r="P485" s="340" t="s">
        <v>3653</v>
      </c>
      <c r="Q485" s="602">
        <v>0.012</v>
      </c>
      <c r="R485" s="609" t="s">
        <v>5051</v>
      </c>
      <c r="S485" s="603"/>
      <c r="T485" s="325"/>
      <c r="U485" s="325" t="s">
        <v>296</v>
      </c>
      <c r="V485" s="325" t="s">
        <v>2374</v>
      </c>
      <c r="W485" s="325" t="s">
        <v>29</v>
      </c>
      <c r="X485" s="604"/>
      <c r="Y485" s="604"/>
      <c r="Z485" s="604"/>
      <c r="AA485" s="604"/>
      <c r="AB485" s="604"/>
      <c r="AC485" s="604"/>
      <c r="AD485" s="604"/>
      <c r="AE485" s="604"/>
      <c r="AF485" s="604"/>
      <c r="AG485" s="604"/>
      <c r="AH485" s="604"/>
      <c r="AI485" s="604"/>
      <c r="AJ485" s="604"/>
      <c r="AK485" s="604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2375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5" t="s">
        <v>3636</v>
      </c>
      <c r="B486" s="188" t="s">
        <v>5052</v>
      </c>
      <c r="C486" s="605" t="s">
        <v>5053</v>
      </c>
      <c r="D486" s="325">
        <v>3102597.0</v>
      </c>
      <c r="E486" s="373" t="s">
        <v>18</v>
      </c>
      <c r="F486" s="373" t="s">
        <v>29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214</v>
      </c>
      <c r="K486" s="373" t="s">
        <v>214</v>
      </c>
      <c r="L486" s="325" t="s">
        <v>3652</v>
      </c>
      <c r="M486" s="600">
        <v>44249.0</v>
      </c>
      <c r="N486" s="600">
        <v>44249.0</v>
      </c>
      <c r="O486" s="340"/>
      <c r="P486" s="340" t="s">
        <v>3641</v>
      </c>
      <c r="Q486" s="602">
        <v>0.02</v>
      </c>
      <c r="R486" s="609" t="s">
        <v>3743</v>
      </c>
      <c r="S486" s="603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215</v>
      </c>
      <c r="V486" s="325" t="s">
        <v>2432</v>
      </c>
      <c r="W486" s="325" t="s">
        <v>29</v>
      </c>
      <c r="X486" s="604"/>
      <c r="Y486" s="604"/>
      <c r="Z486" s="604"/>
      <c r="AA486" s="604"/>
      <c r="AB486" s="604"/>
      <c r="AC486" s="604"/>
      <c r="AD486" s="604"/>
      <c r="AE486" s="604"/>
      <c r="AF486" s="604"/>
      <c r="AG486" s="604"/>
      <c r="AH486" s="604"/>
      <c r="AI486" s="604"/>
      <c r="AJ486" s="604"/>
      <c r="AK486" s="604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5" t="s">
        <v>3636</v>
      </c>
      <c r="B487" s="188" t="s">
        <v>3569</v>
      </c>
      <c r="C487" s="605" t="s">
        <v>5054</v>
      </c>
      <c r="D487" s="325">
        <v>3457906.0</v>
      </c>
      <c r="E487" s="373" t="s">
        <v>18</v>
      </c>
      <c r="F487" s="373" t="s">
        <v>29</v>
      </c>
      <c r="G487" s="373" t="s">
        <v>438</v>
      </c>
      <c r="H487" s="373" t="str">
        <f>IFERROR(VLOOKUP(G487,'Cadastro de assessores'!A:B,2,FALSE),"Não Cadastrado")</f>
        <v>18993</v>
      </c>
      <c r="I487" s="373"/>
      <c r="J487" s="373" t="s">
        <v>214</v>
      </c>
      <c r="K487" s="373" t="s">
        <v>214</v>
      </c>
      <c r="L487" s="325" t="s">
        <v>3652</v>
      </c>
      <c r="M487" s="600">
        <v>43693.0</v>
      </c>
      <c r="N487" s="600">
        <v>43693.0</v>
      </c>
      <c r="O487" s="325"/>
      <c r="P487" s="325" t="s">
        <v>5055</v>
      </c>
      <c r="Q487" s="602">
        <v>0.02</v>
      </c>
      <c r="R487" s="640"/>
      <c r="S487" s="603"/>
      <c r="T487" s="325" t="str">
        <f t="shared" si="52"/>
        <v>Não Qualificado</v>
      </c>
      <c r="U487" s="325" t="s">
        <v>215</v>
      </c>
      <c r="V487" s="325" t="s">
        <v>2400</v>
      </c>
      <c r="W487" s="325" t="s">
        <v>29</v>
      </c>
      <c r="X487" s="604" t="s">
        <v>5056</v>
      </c>
      <c r="Y487" s="604"/>
      <c r="Z487" s="604" t="s">
        <v>5057</v>
      </c>
      <c r="AA487" s="604" t="s">
        <v>5058</v>
      </c>
      <c r="AB487" s="604" t="s">
        <v>5059</v>
      </c>
      <c r="AC487" s="604" t="s">
        <v>5060</v>
      </c>
      <c r="AD487" s="604" t="s">
        <v>5061</v>
      </c>
      <c r="AE487" s="604" t="s">
        <v>5062</v>
      </c>
      <c r="AF487" s="604" t="s">
        <v>5063</v>
      </c>
      <c r="AG487" s="604" t="s">
        <v>5064</v>
      </c>
      <c r="AH487" s="604" t="s">
        <v>5065</v>
      </c>
      <c r="AI487" s="604" t="s">
        <v>5066</v>
      </c>
      <c r="AJ487" s="604" t="s">
        <v>5067</v>
      </c>
      <c r="AK487" s="604" t="s">
        <v>5068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5" t="s">
        <v>3636</v>
      </c>
      <c r="B488" s="188" t="s">
        <v>5069</v>
      </c>
      <c r="C488" s="633" t="s">
        <v>5070</v>
      </c>
      <c r="D488" s="340">
        <v>5582661.0</v>
      </c>
      <c r="E488" s="373" t="s">
        <v>18</v>
      </c>
      <c r="F488" s="599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6" t="s">
        <v>2372</v>
      </c>
      <c r="K488" s="373" t="s">
        <v>214</v>
      </c>
      <c r="L488" s="325" t="s">
        <v>3652</v>
      </c>
      <c r="M488" s="600">
        <v>44340.0</v>
      </c>
      <c r="N488" s="600">
        <v>44340.0</v>
      </c>
      <c r="O488" s="608">
        <v>44896.0</v>
      </c>
      <c r="P488" s="325" t="s">
        <v>3657</v>
      </c>
      <c r="Q488" s="602">
        <v>0.025</v>
      </c>
      <c r="R488" s="213" t="s">
        <v>5071</v>
      </c>
      <c r="S488" s="603"/>
      <c r="T488" s="325" t="str">
        <f t="shared" si="52"/>
        <v/>
      </c>
      <c r="U488" s="325" t="s">
        <v>215</v>
      </c>
      <c r="V488" s="325" t="s">
        <v>2411</v>
      </c>
      <c r="W488" s="325" t="s">
        <v>29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5" t="s">
        <v>3636</v>
      </c>
      <c r="B489" s="188" t="s">
        <v>5072</v>
      </c>
      <c r="C489" s="605" t="s">
        <v>5073</v>
      </c>
      <c r="D489" s="325">
        <v>4484307.0</v>
      </c>
      <c r="E489" s="325" t="s">
        <v>67</v>
      </c>
      <c r="F489" s="325" t="s">
        <v>29</v>
      </c>
      <c r="G489" s="325" t="s">
        <v>5074</v>
      </c>
      <c r="H489" s="325" t="str">
        <f>IFERROR(VLOOKUP(G489,'Cadastro de assessores'!A:B,2,FALSE),"Não Cadastrado")</f>
        <v>18061</v>
      </c>
      <c r="I489" s="325"/>
      <c r="J489" s="606" t="s">
        <v>2372</v>
      </c>
      <c r="K489" s="325" t="s">
        <v>2372</v>
      </c>
      <c r="L489" s="325" t="s">
        <v>3640</v>
      </c>
      <c r="M489" s="608">
        <v>44105.0</v>
      </c>
      <c r="N489" s="608">
        <v>44105.0</v>
      </c>
      <c r="O489" s="607">
        <v>44482.0</v>
      </c>
      <c r="P489" s="325" t="s">
        <v>3657</v>
      </c>
      <c r="Q489" s="602">
        <v>0.025</v>
      </c>
      <c r="R489" s="609" t="s">
        <v>5075</v>
      </c>
      <c r="S489" s="603"/>
      <c r="T489" s="325" t="str">
        <f t="shared" si="52"/>
        <v>Não Qualificado</v>
      </c>
      <c r="U489" s="325" t="s">
        <v>215</v>
      </c>
      <c r="V489" s="325" t="s">
        <v>5076</v>
      </c>
      <c r="W489" s="325" t="s">
        <v>19</v>
      </c>
      <c r="X489" s="604" t="s">
        <v>3647</v>
      </c>
      <c r="Y489" s="604" t="s">
        <v>3647</v>
      </c>
      <c r="Z489" s="604" t="s">
        <v>3647</v>
      </c>
      <c r="AA489" s="604" t="s">
        <v>3647</v>
      </c>
      <c r="AB489" s="604" t="s">
        <v>3647</v>
      </c>
      <c r="AC489" s="604" t="s">
        <v>3647</v>
      </c>
      <c r="AD489" s="604" t="s">
        <v>3647</v>
      </c>
      <c r="AE489" s="604" t="s">
        <v>3647</v>
      </c>
      <c r="AF489" s="604" t="s">
        <v>3647</v>
      </c>
      <c r="AG489" s="604" t="s">
        <v>3647</v>
      </c>
      <c r="AH489" s="604" t="s">
        <v>3647</v>
      </c>
      <c r="AI489" s="604" t="s">
        <v>3647</v>
      </c>
      <c r="AJ489" s="604" t="s">
        <v>5077</v>
      </c>
      <c r="AK489" s="604" t="s">
        <v>5078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2375</v>
      </c>
      <c r="BF489" s="326" t="s">
        <v>2375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5" t="s">
        <v>3636</v>
      </c>
      <c r="B490" s="188" t="s">
        <v>3573</v>
      </c>
      <c r="C490" s="605" t="s">
        <v>5079</v>
      </c>
      <c r="D490" s="325">
        <v>4598320.0</v>
      </c>
      <c r="E490" s="373" t="s">
        <v>18</v>
      </c>
      <c r="F490" s="373" t="s">
        <v>29</v>
      </c>
      <c r="G490" s="373" t="s">
        <v>438</v>
      </c>
      <c r="H490" s="373" t="str">
        <f>IFERROR(VLOOKUP(G490,'Cadastro de assessores'!A:B,2,FALSE),"Não Cadastrado")</f>
        <v>18993</v>
      </c>
      <c r="I490" s="373"/>
      <c r="J490" s="373" t="s">
        <v>214</v>
      </c>
      <c r="K490" s="373" t="s">
        <v>214</v>
      </c>
      <c r="L490" s="325" t="s">
        <v>3652</v>
      </c>
      <c r="M490" s="601">
        <v>44148.0</v>
      </c>
      <c r="N490" s="601">
        <v>44148.0</v>
      </c>
      <c r="O490" s="325"/>
      <c r="P490" s="325" t="s">
        <v>3657</v>
      </c>
      <c r="Q490" s="602">
        <v>0.025</v>
      </c>
      <c r="R490" s="609"/>
      <c r="S490" s="603"/>
      <c r="T490" s="325" t="str">
        <f t="shared" si="52"/>
        <v>Não Qualificado</v>
      </c>
      <c r="U490" s="325" t="s">
        <v>215</v>
      </c>
      <c r="V490" s="325" t="s">
        <v>2473</v>
      </c>
      <c r="W490" s="325" t="s">
        <v>780</v>
      </c>
      <c r="X490" s="604" t="s">
        <v>3647</v>
      </c>
      <c r="Y490" s="604" t="s">
        <v>3647</v>
      </c>
      <c r="Z490" s="604" t="s">
        <v>3647</v>
      </c>
      <c r="AA490" s="604" t="s">
        <v>3647</v>
      </c>
      <c r="AB490" s="604" t="s">
        <v>3647</v>
      </c>
      <c r="AC490" s="604" t="s">
        <v>3647</v>
      </c>
      <c r="AD490" s="604" t="s">
        <v>3647</v>
      </c>
      <c r="AE490" s="604" t="s">
        <v>3647</v>
      </c>
      <c r="AF490" s="604" t="s">
        <v>3647</v>
      </c>
      <c r="AG490" s="604" t="s">
        <v>3647</v>
      </c>
      <c r="AH490" s="604" t="s">
        <v>3647</v>
      </c>
      <c r="AI490" s="604" t="s">
        <v>3647</v>
      </c>
      <c r="AJ490" s="604" t="s">
        <v>3647</v>
      </c>
      <c r="AK490" s="604" t="s">
        <v>5080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5" t="s">
        <v>3636</v>
      </c>
      <c r="B491" s="188" t="s">
        <v>5081</v>
      </c>
      <c r="C491" s="605" t="s">
        <v>5082</v>
      </c>
      <c r="D491" s="325">
        <v>3412436.0</v>
      </c>
      <c r="E491" s="373" t="s">
        <v>2358</v>
      </c>
      <c r="F491" s="373" t="s">
        <v>29</v>
      </c>
      <c r="G491" s="373" t="s">
        <v>2358</v>
      </c>
      <c r="H491" s="373" t="str">
        <f>IFERROR(VLOOKUP(G491,'Cadastro de assessores'!A:B,2,FALSE),"Não Cadastrado")</f>
        <v>18986</v>
      </c>
      <c r="I491" s="373"/>
      <c r="J491" s="413" t="s">
        <v>5083</v>
      </c>
      <c r="K491" s="413" t="s">
        <v>239</v>
      </c>
      <c r="L491" s="413" t="s">
        <v>3640</v>
      </c>
      <c r="M491" s="600">
        <v>44067.0</v>
      </c>
      <c r="N491" s="600">
        <v>44075.0</v>
      </c>
      <c r="O491" s="325"/>
      <c r="P491" s="325" t="s">
        <v>3645</v>
      </c>
      <c r="Q491" s="602">
        <v>0.015</v>
      </c>
      <c r="R491" s="609"/>
      <c r="S491" s="603"/>
      <c r="T491" s="325" t="str">
        <f t="shared" si="52"/>
        <v/>
      </c>
      <c r="U491" s="325" t="s">
        <v>215</v>
      </c>
      <c r="V491" s="325" t="s">
        <v>2389</v>
      </c>
      <c r="W491" s="325" t="s">
        <v>29</v>
      </c>
      <c r="X491" s="604" t="s">
        <v>3647</v>
      </c>
      <c r="Y491" s="604" t="s">
        <v>3647</v>
      </c>
      <c r="Z491" s="604" t="s">
        <v>3647</v>
      </c>
      <c r="AA491" s="604" t="s">
        <v>3647</v>
      </c>
      <c r="AB491" s="604" t="s">
        <v>3647</v>
      </c>
      <c r="AC491" s="604" t="s">
        <v>3647</v>
      </c>
      <c r="AD491" s="604" t="s">
        <v>3647</v>
      </c>
      <c r="AE491" s="604" t="s">
        <v>3647</v>
      </c>
      <c r="AF491" s="604" t="s">
        <v>3647</v>
      </c>
      <c r="AG491" s="604" t="s">
        <v>3647</v>
      </c>
      <c r="AH491" s="604" t="s">
        <v>5084</v>
      </c>
      <c r="AI491" s="604" t="s">
        <v>5085</v>
      </c>
      <c r="AJ491" s="604" t="s">
        <v>5086</v>
      </c>
      <c r="AK491" s="604" t="s">
        <v>5087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5" t="s">
        <v>3636</v>
      </c>
      <c r="B492" s="188" t="s">
        <v>2135</v>
      </c>
      <c r="C492" s="633" t="s">
        <v>5088</v>
      </c>
      <c r="D492" s="340">
        <v>5681841.0</v>
      </c>
      <c r="E492" s="373" t="s">
        <v>18</v>
      </c>
      <c r="F492" s="599" t="s">
        <v>19</v>
      </c>
      <c r="G492" s="373" t="s">
        <v>55</v>
      </c>
      <c r="H492" s="599" t="str">
        <f>IFERROR(VLOOKUP(G492,'Cadastro de assessores'!A:B,2,FALSE),"Não Cadastrado")</f>
        <v>18890</v>
      </c>
      <c r="I492" s="599"/>
      <c r="J492" s="373" t="s">
        <v>214</v>
      </c>
      <c r="K492" s="373" t="s">
        <v>214</v>
      </c>
      <c r="L492" s="325" t="s">
        <v>3652</v>
      </c>
      <c r="M492" s="600">
        <v>44469.0</v>
      </c>
      <c r="N492" s="600">
        <v>44469.0</v>
      </c>
      <c r="O492" s="325"/>
      <c r="P492" s="325" t="s">
        <v>3653</v>
      </c>
      <c r="Q492" s="602">
        <v>0.012</v>
      </c>
      <c r="R492" s="213" t="s">
        <v>3751</v>
      </c>
      <c r="S492" s="603"/>
      <c r="T492" s="325" t="str">
        <f t="shared" si="52"/>
        <v>Não Qualificado</v>
      </c>
      <c r="U492" s="325" t="s">
        <v>215</v>
      </c>
      <c r="V492" s="340" t="s">
        <v>2649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5" t="s">
        <v>3636</v>
      </c>
      <c r="B493" s="188" t="s">
        <v>5089</v>
      </c>
      <c r="C493" s="578" t="s">
        <v>5090</v>
      </c>
      <c r="D493" s="523">
        <v>5146477.0</v>
      </c>
      <c r="E493" s="325" t="s">
        <v>2358</v>
      </c>
      <c r="F493" s="325" t="s">
        <v>29</v>
      </c>
      <c r="G493" s="325" t="s">
        <v>2358</v>
      </c>
      <c r="H493" s="325" t="str">
        <f>IFERROR(VLOOKUP(G493,'Cadastro de assessores'!A:B,2,FALSE),"Não Cadastrado")</f>
        <v>18986</v>
      </c>
      <c r="I493" s="325"/>
      <c r="J493" s="606" t="s">
        <v>2372</v>
      </c>
      <c r="K493" s="325" t="s">
        <v>2372</v>
      </c>
      <c r="L493" s="325" t="s">
        <v>3668</v>
      </c>
      <c r="M493" s="608">
        <v>44355.0</v>
      </c>
      <c r="N493" s="608">
        <v>44355.0</v>
      </c>
      <c r="O493" s="608">
        <v>44776.0</v>
      </c>
      <c r="P493" s="325" t="s">
        <v>3653</v>
      </c>
      <c r="Q493" s="602">
        <v>0.012</v>
      </c>
      <c r="R493" s="213" t="s">
        <v>5091</v>
      </c>
      <c r="S493" s="603"/>
      <c r="T493" s="325" t="str">
        <f t="shared" si="52"/>
        <v/>
      </c>
      <c r="U493" s="325" t="s">
        <v>215</v>
      </c>
      <c r="V493" s="340" t="s">
        <v>3218</v>
      </c>
      <c r="W493" s="340" t="s">
        <v>243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5" t="s">
        <v>3636</v>
      </c>
      <c r="B494" s="188" t="s">
        <v>5092</v>
      </c>
      <c r="C494" s="633" t="s">
        <v>5093</v>
      </c>
      <c r="D494" s="340">
        <v>5620188.0</v>
      </c>
      <c r="E494" s="373" t="s">
        <v>18</v>
      </c>
      <c r="F494" s="599" t="s">
        <v>19</v>
      </c>
      <c r="G494" s="340" t="s">
        <v>5094</v>
      </c>
      <c r="H494" s="340" t="str">
        <f>IFERROR(VLOOKUP(G494,'Cadastro de assessores'!A:B,2,FALSE),"Não Cadastrado")</f>
        <v>18530</v>
      </c>
      <c r="I494" s="340"/>
      <c r="J494" s="413" t="s">
        <v>3639</v>
      </c>
      <c r="K494" s="413" t="s">
        <v>239</v>
      </c>
      <c r="L494" s="413" t="s">
        <v>3668</v>
      </c>
      <c r="M494" s="600">
        <v>44355.0</v>
      </c>
      <c r="N494" s="600">
        <v>44356.0</v>
      </c>
      <c r="O494" s="325"/>
      <c r="P494" s="325" t="s">
        <v>3657</v>
      </c>
      <c r="Q494" s="602">
        <v>0.025</v>
      </c>
      <c r="R494" s="213"/>
      <c r="S494" s="603"/>
      <c r="T494" s="325" t="str">
        <f t="shared" si="52"/>
        <v/>
      </c>
      <c r="U494" s="325" t="s">
        <v>215</v>
      </c>
      <c r="V494" s="325" t="s">
        <v>2411</v>
      </c>
      <c r="W494" s="325" t="s">
        <v>29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5" t="s">
        <v>3636</v>
      </c>
      <c r="B495" s="188" t="s">
        <v>5095</v>
      </c>
      <c r="C495" s="605" t="s">
        <v>5096</v>
      </c>
      <c r="D495" s="690">
        <v>7738705.0</v>
      </c>
      <c r="E495" s="373" t="s">
        <v>18</v>
      </c>
      <c r="F495" s="599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214</v>
      </c>
      <c r="K495" s="373" t="s">
        <v>214</v>
      </c>
      <c r="L495" s="325" t="s">
        <v>3652</v>
      </c>
      <c r="M495" s="600">
        <v>44585.0</v>
      </c>
      <c r="N495" s="600">
        <v>44589.0</v>
      </c>
      <c r="O495" s="325"/>
      <c r="P495" s="325" t="s">
        <v>38</v>
      </c>
      <c r="Q495" s="602">
        <v>0.007</v>
      </c>
      <c r="R495" s="609"/>
      <c r="S495" s="603"/>
      <c r="T495" s="325" t="str">
        <f t="shared" si="52"/>
        <v>Não Qualificado</v>
      </c>
      <c r="U495" s="325" t="s">
        <v>215</v>
      </c>
      <c r="V495" s="325" t="s">
        <v>2461</v>
      </c>
      <c r="W495" s="325" t="s">
        <v>19</v>
      </c>
      <c r="X495" s="604"/>
      <c r="Y495" s="604"/>
      <c r="Z495" s="604"/>
      <c r="AA495" s="604"/>
      <c r="AB495" s="604"/>
      <c r="AC495" s="604"/>
      <c r="AD495" s="604"/>
      <c r="AE495" s="604"/>
      <c r="AF495" s="604"/>
      <c r="AG495" s="604"/>
      <c r="AH495" s="604"/>
      <c r="AI495" s="604"/>
      <c r="AJ495" s="604"/>
      <c r="AK495" s="604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5" t="s">
        <v>3636</v>
      </c>
      <c r="B496" s="188" t="s">
        <v>2143</v>
      </c>
      <c r="C496" s="605" t="s">
        <v>2141</v>
      </c>
      <c r="D496" s="325">
        <v>4634231.0</v>
      </c>
      <c r="E496" s="373" t="s">
        <v>67</v>
      </c>
      <c r="F496" s="373" t="s">
        <v>29</v>
      </c>
      <c r="G496" s="373" t="s">
        <v>3691</v>
      </c>
      <c r="H496" s="373" t="str">
        <f>IFERROR(VLOOKUP(G496,'Cadastro de assessores'!A:B,2,FALSE),"Não Cadastrado")</f>
        <v>12624</v>
      </c>
      <c r="I496" s="373"/>
      <c r="J496" s="373" t="s">
        <v>214</v>
      </c>
      <c r="K496" s="373" t="s">
        <v>214</v>
      </c>
      <c r="L496" s="325" t="s">
        <v>3652</v>
      </c>
      <c r="M496" s="600">
        <v>44166.0</v>
      </c>
      <c r="N496" s="600">
        <v>44173.0</v>
      </c>
      <c r="O496" s="325"/>
      <c r="P496" s="325" t="s">
        <v>38</v>
      </c>
      <c r="Q496" s="602">
        <v>0.007</v>
      </c>
      <c r="R496" s="691" t="s">
        <v>5097</v>
      </c>
      <c r="S496" s="603"/>
      <c r="T496" s="325" t="str">
        <f t="shared" si="52"/>
        <v>Não Qualificado</v>
      </c>
      <c r="U496" s="325" t="s">
        <v>215</v>
      </c>
      <c r="V496" s="325" t="s">
        <v>2411</v>
      </c>
      <c r="W496" s="325" t="s">
        <v>29</v>
      </c>
      <c r="X496" s="604" t="s">
        <v>3647</v>
      </c>
      <c r="Y496" s="604" t="s">
        <v>3647</v>
      </c>
      <c r="Z496" s="604" t="s">
        <v>3647</v>
      </c>
      <c r="AA496" s="604" t="s">
        <v>3647</v>
      </c>
      <c r="AB496" s="604" t="s">
        <v>3647</v>
      </c>
      <c r="AC496" s="604" t="s">
        <v>3647</v>
      </c>
      <c r="AD496" s="604" t="s">
        <v>3647</v>
      </c>
      <c r="AE496" s="604" t="s">
        <v>3647</v>
      </c>
      <c r="AF496" s="604" t="s">
        <v>3647</v>
      </c>
      <c r="AG496" s="604" t="s">
        <v>3647</v>
      </c>
      <c r="AH496" s="604" t="s">
        <v>3647</v>
      </c>
      <c r="AI496" s="604" t="s">
        <v>3647</v>
      </c>
      <c r="AJ496" s="604" t="s">
        <v>3647</v>
      </c>
      <c r="AK496" s="604" t="s">
        <v>3647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5" t="s">
        <v>3636</v>
      </c>
      <c r="B497" s="188" t="s">
        <v>5098</v>
      </c>
      <c r="C497" s="578" t="s">
        <v>5099</v>
      </c>
      <c r="D497" s="340">
        <v>4304013.0</v>
      </c>
      <c r="E497" s="373" t="s">
        <v>18</v>
      </c>
      <c r="F497" s="599" t="s">
        <v>19</v>
      </c>
      <c r="G497" s="373" t="s">
        <v>52</v>
      </c>
      <c r="H497" s="599" t="str">
        <f>IFERROR(VLOOKUP(G497,'Cadastro de assessores'!A:B,2,FALSE),"Não Cadastrado")</f>
        <v>18009</v>
      </c>
      <c r="I497" s="599"/>
      <c r="J497" s="413" t="s">
        <v>3639</v>
      </c>
      <c r="K497" s="413" t="s">
        <v>214</v>
      </c>
      <c r="L497" s="413" t="s">
        <v>3668</v>
      </c>
      <c r="M497" s="600">
        <v>44292.0</v>
      </c>
      <c r="N497" s="600">
        <v>44291.0</v>
      </c>
      <c r="O497" s="325"/>
      <c r="P497" s="325" t="s">
        <v>3657</v>
      </c>
      <c r="Q497" s="602">
        <v>0.025</v>
      </c>
      <c r="R497" s="213"/>
      <c r="S497" s="603"/>
      <c r="T497" s="325" t="str">
        <f t="shared" si="52"/>
        <v/>
      </c>
      <c r="U497" s="325" t="s">
        <v>215</v>
      </c>
      <c r="V497" s="340" t="s">
        <v>2405</v>
      </c>
      <c r="W497" s="325" t="s">
        <v>3726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5" t="s">
        <v>3636</v>
      </c>
      <c r="B498" s="188" t="s">
        <v>2149</v>
      </c>
      <c r="C498" s="605" t="s">
        <v>2147</v>
      </c>
      <c r="D498" s="325">
        <v>4695301.0</v>
      </c>
      <c r="E498" s="373" t="s">
        <v>67</v>
      </c>
      <c r="F498" s="373" t="s">
        <v>29</v>
      </c>
      <c r="G498" s="373" t="s">
        <v>3895</v>
      </c>
      <c r="H498" s="373" t="str">
        <f>IFERROR(VLOOKUP(G498,'Cadastro de assessores'!A:B,2,FALSE),"Não Cadastrado")</f>
        <v>19634</v>
      </c>
      <c r="I498" s="373"/>
      <c r="J498" s="373" t="s">
        <v>214</v>
      </c>
      <c r="K498" s="373" t="s">
        <v>214</v>
      </c>
      <c r="L498" s="325" t="s">
        <v>3652</v>
      </c>
      <c r="M498" s="600">
        <v>44217.0</v>
      </c>
      <c r="N498" s="600">
        <v>44218.0</v>
      </c>
      <c r="O498" s="325"/>
      <c r="P498" s="325" t="s">
        <v>3641</v>
      </c>
      <c r="Q498" s="602">
        <v>0.02</v>
      </c>
      <c r="R498" s="609"/>
      <c r="S498" s="603"/>
      <c r="T498" s="325" t="str">
        <f t="shared" si="52"/>
        <v/>
      </c>
      <c r="U498" s="325" t="s">
        <v>215</v>
      </c>
      <c r="V498" s="325" t="s">
        <v>3227</v>
      </c>
      <c r="W498" s="325" t="s">
        <v>29</v>
      </c>
      <c r="X498" s="604"/>
      <c r="Y498" s="604"/>
      <c r="Z498" s="604"/>
      <c r="AA498" s="604"/>
      <c r="AB498" s="604"/>
      <c r="AC498" s="604"/>
      <c r="AD498" s="604"/>
      <c r="AE498" s="604"/>
      <c r="AF498" s="604"/>
      <c r="AG498" s="604"/>
      <c r="AH498" s="604"/>
      <c r="AI498" s="604"/>
      <c r="AJ498" s="604"/>
      <c r="AK498" s="604"/>
      <c r="AL498" s="326" t="s">
        <v>2409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5" t="s">
        <v>3636</v>
      </c>
      <c r="B499" s="188" t="s">
        <v>5100</v>
      </c>
      <c r="C499" s="605" t="s">
        <v>5101</v>
      </c>
      <c r="D499" s="325">
        <v>4537910.0</v>
      </c>
      <c r="E499" s="373" t="s">
        <v>67</v>
      </c>
      <c r="F499" s="373" t="s">
        <v>29</v>
      </c>
      <c r="G499" s="373" t="s">
        <v>3907</v>
      </c>
      <c r="H499" s="373" t="str">
        <f>IFERROR(VLOOKUP(G499,'Cadastro de assessores'!A:B,2,FALSE),"Não Cadastrado")</f>
        <v>17243</v>
      </c>
      <c r="I499" s="373"/>
      <c r="J499" s="622" t="s">
        <v>4018</v>
      </c>
      <c r="K499" s="413" t="s">
        <v>239</v>
      </c>
      <c r="L499" s="413" t="s">
        <v>4982</v>
      </c>
      <c r="M499" s="325" t="s">
        <v>2409</v>
      </c>
      <c r="N499" s="622" t="s">
        <v>4018</v>
      </c>
      <c r="O499" s="325"/>
      <c r="P499" s="325" t="s">
        <v>3645</v>
      </c>
      <c r="Q499" s="602">
        <v>0.015</v>
      </c>
      <c r="R499" s="609"/>
      <c r="S499" s="603"/>
      <c r="T499" s="325" t="str">
        <f t="shared" si="52"/>
        <v/>
      </c>
      <c r="U499" s="325" t="s">
        <v>296</v>
      </c>
      <c r="V499" s="325" t="s">
        <v>3909</v>
      </c>
      <c r="W499" s="325" t="s">
        <v>29</v>
      </c>
      <c r="X499" s="604" t="s">
        <v>3647</v>
      </c>
      <c r="Y499" s="604" t="s">
        <v>3647</v>
      </c>
      <c r="Z499" s="604" t="s">
        <v>3647</v>
      </c>
      <c r="AA499" s="604" t="s">
        <v>3647</v>
      </c>
      <c r="AB499" s="604" t="s">
        <v>3647</v>
      </c>
      <c r="AC499" s="604" t="s">
        <v>3647</v>
      </c>
      <c r="AD499" s="604" t="s">
        <v>3647</v>
      </c>
      <c r="AE499" s="604" t="s">
        <v>3647</v>
      </c>
      <c r="AF499" s="604" t="s">
        <v>3647</v>
      </c>
      <c r="AG499" s="604" t="s">
        <v>3647</v>
      </c>
      <c r="AH499" s="604" t="s">
        <v>3647</v>
      </c>
      <c r="AI499" s="604" t="s">
        <v>3647</v>
      </c>
      <c r="AJ499" s="604" t="s">
        <v>3647</v>
      </c>
      <c r="AK499" s="604" t="s">
        <v>3647</v>
      </c>
      <c r="AL499" s="326" t="s">
        <v>2409</v>
      </c>
      <c r="AM499" s="326"/>
      <c r="AN499" s="326" t="s">
        <v>2409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2375</v>
      </c>
      <c r="BF499" s="326" t="s">
        <v>2375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5" t="s">
        <v>3636</v>
      </c>
      <c r="B500" s="188" t="s">
        <v>2156</v>
      </c>
      <c r="C500" s="143" t="s">
        <v>2154</v>
      </c>
      <c r="D500" s="340">
        <v>7012555.0</v>
      </c>
      <c r="E500" s="373" t="s">
        <v>18</v>
      </c>
      <c r="F500" s="599" t="s">
        <v>29</v>
      </c>
      <c r="G500" s="616" t="s">
        <v>824</v>
      </c>
      <c r="H500" s="373">
        <f>IFERROR(VLOOKUP(G500,'Cadastro de assessores'!A:B,2,FALSE),"Não Cadastrado")</f>
        <v>12342</v>
      </c>
      <c r="I500" s="373"/>
      <c r="J500" s="373" t="s">
        <v>214</v>
      </c>
      <c r="K500" s="373" t="s">
        <v>214</v>
      </c>
      <c r="L500" s="325" t="s">
        <v>3652</v>
      </c>
      <c r="M500" s="601">
        <v>44553.0</v>
      </c>
      <c r="N500" s="601">
        <v>44558.0</v>
      </c>
      <c r="O500" s="616"/>
      <c r="P500" s="616" t="s">
        <v>38</v>
      </c>
      <c r="Q500" s="602">
        <v>0.007</v>
      </c>
      <c r="R500" s="496"/>
      <c r="S500" s="603"/>
      <c r="T500" s="325" t="str">
        <f t="shared" si="52"/>
        <v>Não Qualificado</v>
      </c>
      <c r="U500" s="325" t="s">
        <v>215</v>
      </c>
      <c r="V500" s="492" t="s">
        <v>2465</v>
      </c>
      <c r="W500" s="492" t="s">
        <v>29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4"/>
      <c r="AI500" s="604"/>
      <c r="AJ500" s="604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4"/>
      <c r="BB500" s="604">
        <v>0.0</v>
      </c>
      <c r="BC500" s="604">
        <v>97971.76</v>
      </c>
      <c r="BD500" s="604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5" t="s">
        <v>3636</v>
      </c>
      <c r="B501" s="188" t="s">
        <v>2153</v>
      </c>
      <c r="C501" s="605" t="s">
        <v>3354</v>
      </c>
      <c r="D501" s="325">
        <v>4848036.0</v>
      </c>
      <c r="E501" s="373" t="s">
        <v>2358</v>
      </c>
      <c r="F501" s="373" t="s">
        <v>29</v>
      </c>
      <c r="G501" s="373" t="s">
        <v>2358</v>
      </c>
      <c r="H501" s="373" t="str">
        <f>IFERROR(VLOOKUP(G501,'Cadastro de assessores'!A:B,2,FALSE),"Não Cadastrado")</f>
        <v>18986</v>
      </c>
      <c r="I501" s="373"/>
      <c r="J501" s="373" t="s">
        <v>214</v>
      </c>
      <c r="K501" s="373" t="s">
        <v>214</v>
      </c>
      <c r="L501" s="325" t="s">
        <v>3652</v>
      </c>
      <c r="M501" s="600">
        <v>44249.0</v>
      </c>
      <c r="N501" s="600">
        <v>44249.0</v>
      </c>
      <c r="O501" s="325"/>
      <c r="P501" s="325" t="s">
        <v>3653</v>
      </c>
      <c r="Q501" s="602">
        <v>0.012</v>
      </c>
      <c r="R501" s="609"/>
      <c r="S501" s="603"/>
      <c r="T501" s="325" t="str">
        <f t="shared" si="52"/>
        <v/>
      </c>
      <c r="U501" s="325" t="s">
        <v>215</v>
      </c>
      <c r="V501" s="325" t="s">
        <v>2423</v>
      </c>
      <c r="W501" s="325" t="s">
        <v>29</v>
      </c>
      <c r="X501" s="604"/>
      <c r="Y501" s="604"/>
      <c r="Z501" s="604"/>
      <c r="AA501" s="604"/>
      <c r="AB501" s="604"/>
      <c r="AC501" s="604"/>
      <c r="AD501" s="604"/>
      <c r="AE501" s="604"/>
      <c r="AF501" s="604"/>
      <c r="AG501" s="604"/>
      <c r="AH501" s="604"/>
      <c r="AI501" s="604"/>
      <c r="AJ501" s="604"/>
      <c r="AK501" s="604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5" t="s">
        <v>3636</v>
      </c>
      <c r="B502" s="188" t="s">
        <v>5102</v>
      </c>
      <c r="C502" s="578" t="s">
        <v>5103</v>
      </c>
      <c r="D502" s="625">
        <v>7975278.0</v>
      </c>
      <c r="E502" s="523" t="s">
        <v>18</v>
      </c>
      <c r="F502" s="523" t="s">
        <v>29</v>
      </c>
      <c r="G502" s="325" t="s">
        <v>4179</v>
      </c>
      <c r="H502" s="523" t="str">
        <f>IFERROR(VLOOKUP(G502,'Cadastro de assessores'!A:B,2,FALSE),"Não Cadastrado")</f>
        <v>16130</v>
      </c>
      <c r="I502" s="523"/>
      <c r="J502" s="606" t="s">
        <v>2372</v>
      </c>
      <c r="K502" s="325" t="s">
        <v>2372</v>
      </c>
      <c r="L502" s="325" t="s">
        <v>3640</v>
      </c>
      <c r="M502" s="608">
        <v>44623.0</v>
      </c>
      <c r="N502" s="608">
        <v>44623.0</v>
      </c>
      <c r="O502" s="608">
        <v>44774.0</v>
      </c>
      <c r="P502" s="325" t="s">
        <v>38</v>
      </c>
      <c r="Q502" s="602">
        <v>0.007</v>
      </c>
      <c r="R502" s="213" t="s">
        <v>5104</v>
      </c>
      <c r="S502" s="603"/>
      <c r="T502" s="325" t="str">
        <f t="shared" si="52"/>
        <v>Não Qualificado</v>
      </c>
      <c r="U502" s="325" t="s">
        <v>215</v>
      </c>
      <c r="V502" s="340" t="s">
        <v>2423</v>
      </c>
      <c r="W502" s="340" t="s">
        <v>29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4"/>
      <c r="AJ502" s="604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5" t="s">
        <v>3636</v>
      </c>
      <c r="B503" s="188" t="s">
        <v>2173</v>
      </c>
      <c r="C503" s="627" t="s">
        <v>5105</v>
      </c>
      <c r="D503" s="628">
        <v>3924234.0</v>
      </c>
      <c r="E503" s="373" t="s">
        <v>18</v>
      </c>
      <c r="F503" s="373" t="s">
        <v>29</v>
      </c>
      <c r="G503" s="373" t="s">
        <v>234</v>
      </c>
      <c r="H503" s="373"/>
      <c r="I503" s="373"/>
      <c r="J503" s="692" t="s">
        <v>214</v>
      </c>
      <c r="K503" s="373"/>
      <c r="L503" s="325"/>
      <c r="M503" s="600"/>
      <c r="N503" s="600">
        <v>44918.0</v>
      </c>
      <c r="O503" s="325"/>
      <c r="P503" s="325" t="s">
        <v>3653</v>
      </c>
      <c r="Q503" s="602">
        <v>0.008</v>
      </c>
      <c r="R503" s="687" t="s">
        <v>5106</v>
      </c>
      <c r="S503" s="603"/>
      <c r="T503" s="325"/>
      <c r="U503" s="325"/>
      <c r="V503" s="325"/>
      <c r="W503" s="325" t="s">
        <v>19</v>
      </c>
      <c r="X503" s="604"/>
      <c r="Y503" s="604"/>
      <c r="Z503" s="604"/>
      <c r="AA503" s="604"/>
      <c r="AB503" s="604"/>
      <c r="AC503" s="604"/>
      <c r="AD503" s="604"/>
      <c r="AE503" s="604"/>
      <c r="AF503" s="604"/>
      <c r="AG503" s="604"/>
      <c r="AH503" s="604"/>
      <c r="AI503" s="604"/>
      <c r="AJ503" s="604"/>
      <c r="AK503" s="604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5" t="s">
        <v>3636</v>
      </c>
      <c r="B504" s="188" t="s">
        <v>5107</v>
      </c>
      <c r="C504" s="605" t="s">
        <v>5108</v>
      </c>
      <c r="D504" s="325">
        <v>4431395.0</v>
      </c>
      <c r="E504" s="373" t="s">
        <v>18</v>
      </c>
      <c r="F504" s="373" t="s">
        <v>29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6" t="s">
        <v>2372</v>
      </c>
      <c r="K504" s="373" t="s">
        <v>214</v>
      </c>
      <c r="L504" s="325" t="s">
        <v>3652</v>
      </c>
      <c r="M504" s="600">
        <v>44076.0</v>
      </c>
      <c r="N504" s="600">
        <v>44076.0</v>
      </c>
      <c r="O504" s="608">
        <v>44930.0</v>
      </c>
      <c r="P504" s="325" t="s">
        <v>3653</v>
      </c>
      <c r="Q504" s="602">
        <v>0.012</v>
      </c>
      <c r="R504" s="609" t="s">
        <v>5019</v>
      </c>
      <c r="S504" s="603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215</v>
      </c>
      <c r="V504" s="325" t="s">
        <v>2389</v>
      </c>
      <c r="W504" s="325" t="s">
        <v>29</v>
      </c>
      <c r="X504" s="604" t="s">
        <v>3647</v>
      </c>
      <c r="Y504" s="604" t="s">
        <v>3647</v>
      </c>
      <c r="Z504" s="604" t="s">
        <v>3647</v>
      </c>
      <c r="AA504" s="604" t="s">
        <v>3647</v>
      </c>
      <c r="AB504" s="604" t="s">
        <v>3647</v>
      </c>
      <c r="AC504" s="604" t="s">
        <v>3647</v>
      </c>
      <c r="AD504" s="604" t="s">
        <v>3647</v>
      </c>
      <c r="AE504" s="604" t="s">
        <v>3647</v>
      </c>
      <c r="AF504" s="604" t="s">
        <v>3647</v>
      </c>
      <c r="AG504" s="604" t="s">
        <v>3647</v>
      </c>
      <c r="AH504" s="604" t="s">
        <v>3647</v>
      </c>
      <c r="AI504" s="604" t="s">
        <v>5109</v>
      </c>
      <c r="AJ504" s="604" t="s">
        <v>5110</v>
      </c>
      <c r="AK504" s="604" t="s">
        <v>5111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5" t="s">
        <v>3636</v>
      </c>
      <c r="B505" s="188" t="s">
        <v>5112</v>
      </c>
      <c r="C505" s="578" t="s">
        <v>5113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6" t="s">
        <v>2372</v>
      </c>
      <c r="K505" s="325" t="s">
        <v>2372</v>
      </c>
      <c r="L505" s="325" t="s">
        <v>3640</v>
      </c>
      <c r="M505" s="608">
        <v>44355.0</v>
      </c>
      <c r="N505" s="608">
        <v>44355.0</v>
      </c>
      <c r="O505" s="608">
        <v>44683.0</v>
      </c>
      <c r="P505" s="325" t="s">
        <v>38</v>
      </c>
      <c r="Q505" s="602">
        <v>0.007</v>
      </c>
      <c r="R505" s="213" t="s">
        <v>5114</v>
      </c>
      <c r="S505" s="603"/>
      <c r="T505" s="325" t="str">
        <f t="shared" si="53"/>
        <v/>
      </c>
      <c r="U505" s="325" t="s">
        <v>215</v>
      </c>
      <c r="V505" s="340" t="s">
        <v>2428</v>
      </c>
      <c r="W505" s="340" t="s">
        <v>243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2375</v>
      </c>
      <c r="BF505" s="326" t="s">
        <v>2375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5" t="s">
        <v>3636</v>
      </c>
      <c r="B506" s="188" t="s">
        <v>2175</v>
      </c>
      <c r="C506" s="633" t="s">
        <v>115</v>
      </c>
      <c r="D506" s="340">
        <v>9145079.0</v>
      </c>
      <c r="E506" s="373" t="s">
        <v>18</v>
      </c>
      <c r="F506" s="599" t="s">
        <v>29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214</v>
      </c>
      <c r="K506" s="373" t="s">
        <v>214</v>
      </c>
      <c r="L506" s="373" t="s">
        <v>3652</v>
      </c>
      <c r="M506" s="600">
        <v>44802.0</v>
      </c>
      <c r="N506" s="600">
        <v>44802.0</v>
      </c>
      <c r="O506" s="325"/>
      <c r="P506" s="325" t="s">
        <v>38</v>
      </c>
      <c r="Q506" s="602">
        <v>0.007</v>
      </c>
      <c r="R506" s="213"/>
      <c r="S506" s="603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4"/>
      <c r="AJ506" s="604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5" t="s">
        <v>3636</v>
      </c>
      <c r="B507" s="188" t="s">
        <v>5115</v>
      </c>
      <c r="C507" s="578" t="s">
        <v>5116</v>
      </c>
      <c r="D507" s="340">
        <v>6065361.0</v>
      </c>
      <c r="E507" s="325" t="s">
        <v>18</v>
      </c>
      <c r="F507" s="523" t="s">
        <v>19</v>
      </c>
      <c r="G507" s="325" t="s">
        <v>3972</v>
      </c>
      <c r="H507" s="325" t="str">
        <f>IFERROR(VLOOKUP(G507,'Cadastro de assessores'!A:B,2,FALSE),"Não Cadastrado")</f>
        <v>14294</v>
      </c>
      <c r="I507" s="325"/>
      <c r="J507" s="606" t="s">
        <v>2372</v>
      </c>
      <c r="K507" s="325" t="s">
        <v>2372</v>
      </c>
      <c r="L507" s="373" t="s">
        <v>3640</v>
      </c>
      <c r="M507" s="608">
        <v>44414.0</v>
      </c>
      <c r="N507" s="608">
        <v>44414.0</v>
      </c>
      <c r="O507" s="608">
        <v>44818.0</v>
      </c>
      <c r="P507" s="325" t="s">
        <v>3653</v>
      </c>
      <c r="Q507" s="602">
        <v>0.012</v>
      </c>
      <c r="R507" s="213" t="s">
        <v>5117</v>
      </c>
      <c r="S507" s="603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215</v>
      </c>
      <c r="V507" s="340" t="s">
        <v>4335</v>
      </c>
      <c r="W507" s="340" t="s">
        <v>298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4"/>
      <c r="AJ507" s="604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5" t="s">
        <v>3636</v>
      </c>
      <c r="B508" s="188" t="s">
        <v>2187</v>
      </c>
      <c r="C508" s="605" t="s">
        <v>5118</v>
      </c>
      <c r="D508" s="325">
        <v>4459682.0</v>
      </c>
      <c r="E508" s="373" t="s">
        <v>67</v>
      </c>
      <c r="F508" s="373" t="s">
        <v>29</v>
      </c>
      <c r="G508" s="373" t="s">
        <v>234</v>
      </c>
      <c r="H508" s="373">
        <f>IFERROR(VLOOKUP(G508,'Cadastro de assessores'!A:B,2,FALSE),"Não Cadastrado")</f>
        <v>12332</v>
      </c>
      <c r="I508" s="373"/>
      <c r="J508" s="373" t="s">
        <v>214</v>
      </c>
      <c r="K508" s="373" t="s">
        <v>214</v>
      </c>
      <c r="L508" s="325" t="s">
        <v>3652</v>
      </c>
      <c r="M508" s="600">
        <v>44090.0</v>
      </c>
      <c r="N508" s="600">
        <v>44105.0</v>
      </c>
      <c r="O508" s="325"/>
      <c r="P508" s="325" t="s">
        <v>3645</v>
      </c>
      <c r="Q508" s="602">
        <v>0.015</v>
      </c>
      <c r="R508" s="693" t="s">
        <v>5119</v>
      </c>
      <c r="S508" s="603"/>
      <c r="T508" s="325" t="str">
        <f t="shared" si="54"/>
        <v/>
      </c>
      <c r="U508" s="325" t="s">
        <v>215</v>
      </c>
      <c r="V508" s="325" t="s">
        <v>2432</v>
      </c>
      <c r="W508" s="325" t="s">
        <v>29</v>
      </c>
      <c r="X508" s="604" t="s">
        <v>3647</v>
      </c>
      <c r="Y508" s="604" t="s">
        <v>3647</v>
      </c>
      <c r="Z508" s="604" t="s">
        <v>3647</v>
      </c>
      <c r="AA508" s="604" t="s">
        <v>3647</v>
      </c>
      <c r="AB508" s="604" t="s">
        <v>3647</v>
      </c>
      <c r="AC508" s="604" t="s">
        <v>3647</v>
      </c>
      <c r="AD508" s="604" t="s">
        <v>3647</v>
      </c>
      <c r="AE508" s="604" t="s">
        <v>3647</v>
      </c>
      <c r="AF508" s="604" t="s">
        <v>3647</v>
      </c>
      <c r="AG508" s="604" t="s">
        <v>3647</v>
      </c>
      <c r="AH508" s="604" t="s">
        <v>3647</v>
      </c>
      <c r="AI508" s="604" t="s">
        <v>3647</v>
      </c>
      <c r="AJ508" s="604" t="s">
        <v>5120</v>
      </c>
      <c r="AK508" s="604" t="s">
        <v>5121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5" t="s">
        <v>3636</v>
      </c>
      <c r="B509" s="188" t="s">
        <v>2190</v>
      </c>
      <c r="C509" s="605" t="s">
        <v>2188</v>
      </c>
      <c r="D509" s="325">
        <v>2331277.0</v>
      </c>
      <c r="E509" s="373" t="s">
        <v>18</v>
      </c>
      <c r="F509" s="373" t="s">
        <v>29</v>
      </c>
      <c r="G509" s="373" t="s">
        <v>2612</v>
      </c>
      <c r="H509" s="373" t="str">
        <f>IFERROR(VLOOKUP(G509,'Cadastro de assessores'!A:B,2,FALSE),"Não Cadastrado")</f>
        <v>18236</v>
      </c>
      <c r="I509" s="373"/>
      <c r="J509" s="373" t="s">
        <v>214</v>
      </c>
      <c r="K509" s="373" t="s">
        <v>214</v>
      </c>
      <c r="L509" s="325" t="s">
        <v>3652</v>
      </c>
      <c r="M509" s="600">
        <v>44279.0</v>
      </c>
      <c r="N509" s="600">
        <v>44279.0</v>
      </c>
      <c r="O509" s="325"/>
      <c r="P509" s="325" t="s">
        <v>3657</v>
      </c>
      <c r="Q509" s="602">
        <v>0.025</v>
      </c>
      <c r="R509" s="609"/>
      <c r="S509" s="603"/>
      <c r="T509" s="325" t="str">
        <f t="shared" si="54"/>
        <v>Não Qualificado</v>
      </c>
      <c r="U509" s="325" t="s">
        <v>215</v>
      </c>
      <c r="V509" s="325" t="s">
        <v>4973</v>
      </c>
      <c r="W509" s="325" t="s">
        <v>29</v>
      </c>
      <c r="X509" s="604"/>
      <c r="Y509" s="604"/>
      <c r="Z509" s="604"/>
      <c r="AA509" s="604"/>
      <c r="AB509" s="604"/>
      <c r="AC509" s="604"/>
      <c r="AD509" s="604"/>
      <c r="AE509" s="604"/>
      <c r="AF509" s="604"/>
      <c r="AG509" s="604"/>
      <c r="AH509" s="604"/>
      <c r="AI509" s="604"/>
      <c r="AJ509" s="604"/>
      <c r="AK509" s="604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5" t="s">
        <v>3636</v>
      </c>
      <c r="B510" s="188" t="s">
        <v>5122</v>
      </c>
      <c r="C510" s="578" t="s">
        <v>5123</v>
      </c>
      <c r="D510" s="523">
        <v>3600186.0</v>
      </c>
      <c r="E510" s="325" t="s">
        <v>18</v>
      </c>
      <c r="F510" s="523" t="s">
        <v>19</v>
      </c>
      <c r="G510" s="325" t="s">
        <v>3972</v>
      </c>
      <c r="H510" s="325" t="str">
        <f>IFERROR(VLOOKUP(G510,'Cadastro de assessores'!A:B,2,FALSE),"Não Cadastrado")</f>
        <v>14294</v>
      </c>
      <c r="I510" s="325"/>
      <c r="J510" s="606" t="s">
        <v>2372</v>
      </c>
      <c r="K510" s="325" t="s">
        <v>2372</v>
      </c>
      <c r="L510" s="325" t="s">
        <v>3640</v>
      </c>
      <c r="M510" s="608">
        <v>44454.0</v>
      </c>
      <c r="N510" s="608">
        <v>44454.0</v>
      </c>
      <c r="O510" s="569">
        <v>44684.0</v>
      </c>
      <c r="P510" s="340" t="s">
        <v>38</v>
      </c>
      <c r="Q510" s="602">
        <v>0.007</v>
      </c>
      <c r="R510" s="213" t="s">
        <v>5124</v>
      </c>
      <c r="S510" s="603"/>
      <c r="T510" s="325" t="str">
        <f t="shared" si="54"/>
        <v>Não Qualificado</v>
      </c>
      <c r="U510" s="325" t="s">
        <v>215</v>
      </c>
      <c r="V510" s="340" t="s">
        <v>5125</v>
      </c>
      <c r="W510" s="340" t="s">
        <v>298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4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2375</v>
      </c>
      <c r="BF510" s="326" t="s">
        <v>2375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5" t="s">
        <v>3636</v>
      </c>
      <c r="B511" s="188" t="s">
        <v>2202</v>
      </c>
      <c r="C511" s="605" t="s">
        <v>5126</v>
      </c>
      <c r="D511" s="325">
        <v>8521711.0</v>
      </c>
      <c r="E511" s="373" t="s">
        <v>18</v>
      </c>
      <c r="F511" s="373" t="s">
        <v>29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214</v>
      </c>
      <c r="K511" s="373" t="s">
        <v>214</v>
      </c>
      <c r="L511" s="325" t="s">
        <v>3652</v>
      </c>
      <c r="M511" s="613">
        <v>44715.0</v>
      </c>
      <c r="N511" s="613">
        <v>44718.0</v>
      </c>
      <c r="O511" s="325"/>
      <c r="P511" s="325" t="s">
        <v>38</v>
      </c>
      <c r="Q511" s="602">
        <v>0.007</v>
      </c>
      <c r="R511" s="609"/>
      <c r="S511" s="603"/>
      <c r="T511" s="325" t="str">
        <f t="shared" si="54"/>
        <v>Qualificado</v>
      </c>
      <c r="U511" s="325" t="s">
        <v>215</v>
      </c>
      <c r="V511" s="325" t="s">
        <v>2461</v>
      </c>
      <c r="W511" s="325" t="s">
        <v>19</v>
      </c>
      <c r="X511" s="604"/>
      <c r="Y511" s="604"/>
      <c r="Z511" s="604"/>
      <c r="AA511" s="604"/>
      <c r="AB511" s="604"/>
      <c r="AC511" s="604"/>
      <c r="AD511" s="604"/>
      <c r="AE511" s="604"/>
      <c r="AF511" s="604"/>
      <c r="AG511" s="604"/>
      <c r="AH511" s="604"/>
      <c r="AI511" s="604"/>
      <c r="AJ511" s="604"/>
      <c r="AK511" s="604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2375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5" t="s">
        <v>3636</v>
      </c>
      <c r="B512" s="188" t="s">
        <v>2207</v>
      </c>
      <c r="C512" s="605" t="s">
        <v>5127</v>
      </c>
      <c r="D512" s="325">
        <v>4437315.0</v>
      </c>
      <c r="E512" s="373" t="s">
        <v>67</v>
      </c>
      <c r="F512" s="373" t="s">
        <v>29</v>
      </c>
      <c r="G512" s="373" t="s">
        <v>3696</v>
      </c>
      <c r="H512" s="373" t="str">
        <f>IFERROR(VLOOKUP(G512,'Cadastro de assessores'!A:B,2,FALSE),"Não Cadastrado")</f>
        <v>1441</v>
      </c>
      <c r="I512" s="373"/>
      <c r="J512" s="373" t="s">
        <v>214</v>
      </c>
      <c r="K512" s="373" t="s">
        <v>214</v>
      </c>
      <c r="L512" s="325" t="s">
        <v>3652</v>
      </c>
      <c r="M512" s="600">
        <v>44082.0</v>
      </c>
      <c r="N512" s="600">
        <v>44082.0</v>
      </c>
      <c r="O512" s="325"/>
      <c r="P512" s="325" t="s">
        <v>3641</v>
      </c>
      <c r="Q512" s="602">
        <v>0.02</v>
      </c>
      <c r="R512" s="609" t="s">
        <v>5128</v>
      </c>
      <c r="S512" s="603"/>
      <c r="T512" s="325" t="str">
        <f t="shared" si="54"/>
        <v/>
      </c>
      <c r="U512" s="325" t="s">
        <v>215</v>
      </c>
      <c r="V512" s="325" t="s">
        <v>2411</v>
      </c>
      <c r="W512" s="325" t="s">
        <v>29</v>
      </c>
      <c r="X512" s="604" t="s">
        <v>3647</v>
      </c>
      <c r="Y512" s="604" t="s">
        <v>3647</v>
      </c>
      <c r="Z512" s="604" t="s">
        <v>3647</v>
      </c>
      <c r="AA512" s="604" t="s">
        <v>3647</v>
      </c>
      <c r="AB512" s="604" t="s">
        <v>3647</v>
      </c>
      <c r="AC512" s="604" t="s">
        <v>3647</v>
      </c>
      <c r="AD512" s="604" t="s">
        <v>3647</v>
      </c>
      <c r="AE512" s="604" t="s">
        <v>3647</v>
      </c>
      <c r="AF512" s="604" t="s">
        <v>3647</v>
      </c>
      <c r="AG512" s="604" t="s">
        <v>3647</v>
      </c>
      <c r="AH512" s="604" t="s">
        <v>3647</v>
      </c>
      <c r="AI512" s="604" t="s">
        <v>5129</v>
      </c>
      <c r="AJ512" s="604" t="s">
        <v>5130</v>
      </c>
      <c r="AK512" s="604" t="s">
        <v>5131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5" t="s">
        <v>3636</v>
      </c>
      <c r="B513" s="188" t="s">
        <v>5132</v>
      </c>
      <c r="C513" s="578" t="s">
        <v>5133</v>
      </c>
      <c r="D513" s="340">
        <v>5917601.0</v>
      </c>
      <c r="E513" s="325" t="s">
        <v>18</v>
      </c>
      <c r="F513" s="523" t="s">
        <v>29</v>
      </c>
      <c r="G513" s="523" t="s">
        <v>3531</v>
      </c>
      <c r="H513" s="523" t="str">
        <f>IFERROR(VLOOKUP(G513,'Cadastro de assessores'!A:B,2,FALSE),"Não Cadastrado")</f>
        <v>18266</v>
      </c>
      <c r="I513" s="523"/>
      <c r="J513" s="606" t="s">
        <v>2372</v>
      </c>
      <c r="K513" s="325" t="s">
        <v>2372</v>
      </c>
      <c r="L513" s="325" t="s">
        <v>3640</v>
      </c>
      <c r="M513" s="608">
        <v>44397.0</v>
      </c>
      <c r="N513" s="608">
        <v>44397.0</v>
      </c>
      <c r="O513" s="569">
        <v>44622.0</v>
      </c>
      <c r="P513" s="340" t="s">
        <v>3657</v>
      </c>
      <c r="Q513" s="602">
        <v>0.025</v>
      </c>
      <c r="R513" s="213" t="s">
        <v>5134</v>
      </c>
      <c r="S513" s="603"/>
      <c r="T513" s="325" t="str">
        <f t="shared" si="54"/>
        <v>Não Qualificado</v>
      </c>
      <c r="U513" s="325" t="s">
        <v>215</v>
      </c>
      <c r="V513" s="325" t="s">
        <v>2432</v>
      </c>
      <c r="W513" s="325" t="s">
        <v>29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4"/>
      <c r="AJ513" s="604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2375</v>
      </c>
      <c r="BF513" s="326" t="s">
        <v>2375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5" t="s">
        <v>3636</v>
      </c>
      <c r="B514" s="188" t="s">
        <v>2221</v>
      </c>
      <c r="C514" s="605" t="s">
        <v>5135</v>
      </c>
      <c r="D514" s="325">
        <v>4367434.0</v>
      </c>
      <c r="E514" s="373" t="s">
        <v>67</v>
      </c>
      <c r="F514" s="373" t="s">
        <v>29</v>
      </c>
      <c r="G514" s="373" t="s">
        <v>3907</v>
      </c>
      <c r="H514" s="373" t="str">
        <f>IFERROR(VLOOKUP(G514,'Cadastro de assessores'!A:B,2,FALSE),"Não Cadastrado")</f>
        <v>17243</v>
      </c>
      <c r="I514" s="373"/>
      <c r="J514" s="373" t="s">
        <v>214</v>
      </c>
      <c r="K514" s="373" t="s">
        <v>214</v>
      </c>
      <c r="L514" s="325" t="s">
        <v>3652</v>
      </c>
      <c r="M514" s="601">
        <v>44147.0</v>
      </c>
      <c r="N514" s="601">
        <v>44147.0</v>
      </c>
      <c r="O514" s="325"/>
      <c r="P514" s="325" t="s">
        <v>3657</v>
      </c>
      <c r="Q514" s="602">
        <v>0.025</v>
      </c>
      <c r="R514" s="609" t="s">
        <v>5136</v>
      </c>
      <c r="S514" s="603"/>
      <c r="T514" s="325" t="str">
        <f t="shared" si="54"/>
        <v>Não Qualificado</v>
      </c>
      <c r="U514" s="325" t="s">
        <v>215</v>
      </c>
      <c r="V514" s="325" t="s">
        <v>2411</v>
      </c>
      <c r="W514" s="325" t="s">
        <v>29</v>
      </c>
      <c r="X514" s="604" t="s">
        <v>3647</v>
      </c>
      <c r="Y514" s="604" t="s">
        <v>3647</v>
      </c>
      <c r="Z514" s="604" t="s">
        <v>3647</v>
      </c>
      <c r="AA514" s="604" t="s">
        <v>3647</v>
      </c>
      <c r="AB514" s="604" t="s">
        <v>3647</v>
      </c>
      <c r="AC514" s="604" t="s">
        <v>3647</v>
      </c>
      <c r="AD514" s="604" t="s">
        <v>3647</v>
      </c>
      <c r="AE514" s="604" t="s">
        <v>3647</v>
      </c>
      <c r="AF514" s="604" t="s">
        <v>3647</v>
      </c>
      <c r="AG514" s="604" t="s">
        <v>3647</v>
      </c>
      <c r="AH514" s="604" t="s">
        <v>3647</v>
      </c>
      <c r="AI514" s="604" t="s">
        <v>3647</v>
      </c>
      <c r="AJ514" s="604" t="s">
        <v>3647</v>
      </c>
      <c r="AK514" s="604" t="s">
        <v>5137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5" t="s">
        <v>3636</v>
      </c>
      <c r="B515" s="188" t="s">
        <v>2224</v>
      </c>
      <c r="C515" s="605" t="s">
        <v>5138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214</v>
      </c>
      <c r="K515" s="373"/>
      <c r="L515" s="413" t="s">
        <v>3652</v>
      </c>
      <c r="M515" s="600"/>
      <c r="N515" s="600">
        <v>44847.0</v>
      </c>
      <c r="O515" s="325"/>
      <c r="P515" s="325" t="s">
        <v>38</v>
      </c>
      <c r="Q515" s="602">
        <v>0.01</v>
      </c>
      <c r="R515" s="609" t="s">
        <v>5139</v>
      </c>
      <c r="S515" s="603"/>
      <c r="T515" s="325"/>
      <c r="U515" s="325"/>
      <c r="V515" s="325"/>
      <c r="W515" s="325" t="s">
        <v>243</v>
      </c>
      <c r="X515" s="604"/>
      <c r="Y515" s="604"/>
      <c r="Z515" s="604"/>
      <c r="AA515" s="604"/>
      <c r="AB515" s="604"/>
      <c r="AC515" s="604"/>
      <c r="AD515" s="604"/>
      <c r="AE515" s="604"/>
      <c r="AF515" s="604"/>
      <c r="AG515" s="604"/>
      <c r="AH515" s="604"/>
      <c r="AI515" s="604"/>
      <c r="AJ515" s="604"/>
      <c r="AK515" s="604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5" t="s">
        <v>3636</v>
      </c>
      <c r="B516" s="188" t="s">
        <v>5140</v>
      </c>
      <c r="C516" s="605" t="s">
        <v>5141</v>
      </c>
      <c r="D516" s="325">
        <v>4418396.0</v>
      </c>
      <c r="E516" s="373" t="s">
        <v>67</v>
      </c>
      <c r="F516" s="373" t="s">
        <v>29</v>
      </c>
      <c r="G516" s="373" t="s">
        <v>5142</v>
      </c>
      <c r="H516" s="373" t="str">
        <f>IFERROR(VLOOKUP(G516,'Cadastro de assessores'!A:B,2,FALSE),"Não Cadastrado")</f>
        <v>16072</v>
      </c>
      <c r="I516" s="373"/>
      <c r="J516" s="413" t="s">
        <v>3639</v>
      </c>
      <c r="K516" s="373" t="s">
        <v>214</v>
      </c>
      <c r="L516" s="413" t="s">
        <v>3640</v>
      </c>
      <c r="M516" s="600">
        <v>44075.0</v>
      </c>
      <c r="N516" s="600">
        <v>44082.0</v>
      </c>
      <c r="O516" s="325"/>
      <c r="P516" s="325" t="s">
        <v>3641</v>
      </c>
      <c r="Q516" s="602">
        <v>0.02</v>
      </c>
      <c r="R516" s="609"/>
      <c r="S516" s="603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215</v>
      </c>
      <c r="V516" s="325" t="s">
        <v>2432</v>
      </c>
      <c r="W516" s="325" t="s">
        <v>29</v>
      </c>
      <c r="X516" s="604" t="s">
        <v>3647</v>
      </c>
      <c r="Y516" s="604" t="s">
        <v>3647</v>
      </c>
      <c r="Z516" s="604" t="s">
        <v>3647</v>
      </c>
      <c r="AA516" s="604" t="s">
        <v>3647</v>
      </c>
      <c r="AB516" s="604" t="s">
        <v>3647</v>
      </c>
      <c r="AC516" s="604" t="s">
        <v>3647</v>
      </c>
      <c r="AD516" s="604" t="s">
        <v>3647</v>
      </c>
      <c r="AE516" s="604" t="s">
        <v>3647</v>
      </c>
      <c r="AF516" s="604" t="s">
        <v>3647</v>
      </c>
      <c r="AG516" s="604" t="s">
        <v>3647</v>
      </c>
      <c r="AH516" s="604" t="s">
        <v>3647</v>
      </c>
      <c r="AI516" s="604" t="s">
        <v>5143</v>
      </c>
      <c r="AJ516" s="604" t="s">
        <v>5144</v>
      </c>
      <c r="AK516" s="604" t="s">
        <v>5145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5" t="s">
        <v>3636</v>
      </c>
      <c r="B517" s="188" t="s">
        <v>5146</v>
      </c>
      <c r="C517" s="605" t="s">
        <v>5147</v>
      </c>
      <c r="D517" s="325">
        <v>2847489.0</v>
      </c>
      <c r="E517" s="325" t="s">
        <v>2358</v>
      </c>
      <c r="F517" s="325" t="s">
        <v>29</v>
      </c>
      <c r="G517" s="325" t="s">
        <v>2358</v>
      </c>
      <c r="H517" s="325" t="str">
        <f>IFERROR(VLOOKUP(G517,'Cadastro de assessores'!A:B,2,FALSE),"Não Cadastrado")</f>
        <v>18986</v>
      </c>
      <c r="I517" s="325"/>
      <c r="J517" s="606" t="s">
        <v>2372</v>
      </c>
      <c r="K517" s="325" t="s">
        <v>2372</v>
      </c>
      <c r="L517" s="325" t="s">
        <v>3640</v>
      </c>
      <c r="M517" s="608">
        <v>43850.0</v>
      </c>
      <c r="N517" s="608">
        <v>43850.0</v>
      </c>
      <c r="O517" s="608">
        <v>44011.0</v>
      </c>
      <c r="P517" s="325" t="s">
        <v>3645</v>
      </c>
      <c r="Q517" s="602">
        <v>0.015</v>
      </c>
      <c r="R517" s="609" t="s">
        <v>5148</v>
      </c>
      <c r="S517" s="603"/>
      <c r="T517" s="325" t="str">
        <f t="shared" si="55"/>
        <v/>
      </c>
      <c r="U517" s="325" t="s">
        <v>215</v>
      </c>
      <c r="V517" s="325" t="s">
        <v>3307</v>
      </c>
      <c r="W517" s="325" t="s">
        <v>29</v>
      </c>
      <c r="X517" s="604" t="s">
        <v>3647</v>
      </c>
      <c r="Y517" s="604" t="s">
        <v>3647</v>
      </c>
      <c r="Z517" s="604" t="s">
        <v>3647</v>
      </c>
      <c r="AA517" s="604" t="s">
        <v>5149</v>
      </c>
      <c r="AB517" s="604" t="s">
        <v>5150</v>
      </c>
      <c r="AC517" s="604" t="s">
        <v>5151</v>
      </c>
      <c r="AD517" s="604" t="s">
        <v>5152</v>
      </c>
      <c r="AE517" s="604" t="s">
        <v>5153</v>
      </c>
      <c r="AF517" s="604" t="s">
        <v>3647</v>
      </c>
      <c r="AG517" s="604" t="s">
        <v>3647</v>
      </c>
      <c r="AH517" s="604" t="s">
        <v>3647</v>
      </c>
      <c r="AI517" s="604"/>
      <c r="AJ517" s="604" t="s">
        <v>3647</v>
      </c>
      <c r="AK517" s="604"/>
      <c r="AL517" s="326"/>
      <c r="AM517" s="326"/>
      <c r="AN517" s="326" t="s">
        <v>2409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2375</v>
      </c>
      <c r="BF517" s="326" t="s">
        <v>2375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5" t="s">
        <v>3636</v>
      </c>
      <c r="B518" s="188" t="s">
        <v>2227</v>
      </c>
      <c r="C518" s="605" t="s">
        <v>2225</v>
      </c>
      <c r="D518" s="325">
        <v>4879786.0</v>
      </c>
      <c r="E518" s="373" t="s">
        <v>67</v>
      </c>
      <c r="F518" s="373" t="s">
        <v>29</v>
      </c>
      <c r="G518" s="373" t="s">
        <v>3904</v>
      </c>
      <c r="H518" s="373" t="str">
        <f>IFERROR(VLOOKUP(G518,'Cadastro de assessores'!A:B,2,FALSE),"Não Cadastrado")</f>
        <v>15049</v>
      </c>
      <c r="I518" s="373"/>
      <c r="J518" s="373" t="s">
        <v>214</v>
      </c>
      <c r="K518" s="373" t="s">
        <v>214</v>
      </c>
      <c r="L518" s="325" t="s">
        <v>3652</v>
      </c>
      <c r="M518" s="600">
        <v>44251.0</v>
      </c>
      <c r="N518" s="600">
        <v>44251.0</v>
      </c>
      <c r="O518" s="340"/>
      <c r="P518" s="340" t="s">
        <v>3687</v>
      </c>
      <c r="Q518" s="602">
        <v>0.008</v>
      </c>
      <c r="R518" s="609"/>
      <c r="S518" s="603"/>
      <c r="T518" s="325" t="str">
        <f t="shared" si="55"/>
        <v>Não Qualificado</v>
      </c>
      <c r="U518" s="325" t="s">
        <v>215</v>
      </c>
      <c r="V518" s="325" t="s">
        <v>2411</v>
      </c>
      <c r="W518" s="325" t="s">
        <v>29</v>
      </c>
      <c r="X518" s="604"/>
      <c r="Y518" s="604"/>
      <c r="Z518" s="604"/>
      <c r="AA518" s="604"/>
      <c r="AB518" s="604"/>
      <c r="AC518" s="604"/>
      <c r="AD518" s="604"/>
      <c r="AE518" s="604"/>
      <c r="AF518" s="604"/>
      <c r="AG518" s="604"/>
      <c r="AH518" s="604"/>
      <c r="AI518" s="604"/>
      <c r="AJ518" s="604"/>
      <c r="AK518" s="604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5" t="s">
        <v>3636</v>
      </c>
      <c r="B519" s="188" t="s">
        <v>2233</v>
      </c>
      <c r="C519" s="578" t="s">
        <v>5154</v>
      </c>
      <c r="D519" s="612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214</v>
      </c>
      <c r="K519" s="373" t="s">
        <v>214</v>
      </c>
      <c r="L519" s="325" t="s">
        <v>3652</v>
      </c>
      <c r="M519" s="613">
        <v>44665.0</v>
      </c>
      <c r="N519" s="613">
        <v>44665.0</v>
      </c>
      <c r="O519" s="340"/>
      <c r="P519" s="340" t="s">
        <v>3653</v>
      </c>
      <c r="Q519" s="602">
        <v>0.012</v>
      </c>
      <c r="R519" s="609" t="s">
        <v>5155</v>
      </c>
      <c r="S519" s="603"/>
      <c r="T519" s="325" t="str">
        <f t="shared" si="55"/>
        <v/>
      </c>
      <c r="U519" s="325" t="s">
        <v>215</v>
      </c>
      <c r="V519" s="325" t="s">
        <v>2461</v>
      </c>
      <c r="W519" s="325" t="s">
        <v>19</v>
      </c>
      <c r="X519" s="604"/>
      <c r="Y519" s="604"/>
      <c r="Z519" s="604"/>
      <c r="AA519" s="604"/>
      <c r="AB519" s="604"/>
      <c r="AC519" s="604"/>
      <c r="AD519" s="604"/>
      <c r="AE519" s="604"/>
      <c r="AF519" s="604"/>
      <c r="AG519" s="604"/>
      <c r="AH519" s="604"/>
      <c r="AI519" s="604"/>
      <c r="AJ519" s="604"/>
      <c r="AK519" s="604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5" t="s">
        <v>3636</v>
      </c>
      <c r="B520" s="188" t="s">
        <v>5156</v>
      </c>
      <c r="C520" s="605" t="s">
        <v>5157</v>
      </c>
      <c r="D520" s="325">
        <v>4548330.0</v>
      </c>
      <c r="E520" s="373" t="s">
        <v>67</v>
      </c>
      <c r="F520" s="373" t="s">
        <v>29</v>
      </c>
      <c r="G520" s="373" t="s">
        <v>3907</v>
      </c>
      <c r="H520" s="373" t="str">
        <f>IFERROR(VLOOKUP(G520,'Cadastro de assessores'!A:B,2,FALSE),"Não Cadastrado")</f>
        <v>17243</v>
      </c>
      <c r="I520" s="373"/>
      <c r="J520" s="373" t="s">
        <v>3639</v>
      </c>
      <c r="K520" s="325" t="s">
        <v>214</v>
      </c>
      <c r="L520" s="325" t="s">
        <v>3640</v>
      </c>
      <c r="M520" s="601">
        <v>44130.0</v>
      </c>
      <c r="N520" s="601">
        <v>44130.0</v>
      </c>
      <c r="O520" s="325"/>
      <c r="P520" s="325" t="s">
        <v>3645</v>
      </c>
      <c r="Q520" s="602">
        <v>0.015</v>
      </c>
      <c r="R520" s="609"/>
      <c r="S520" s="603"/>
      <c r="T520" s="325" t="str">
        <f t="shared" si="55"/>
        <v>Não Qualificado</v>
      </c>
      <c r="U520" s="325" t="s">
        <v>296</v>
      </c>
      <c r="V520" s="325" t="s">
        <v>2374</v>
      </c>
      <c r="W520" s="325" t="s">
        <v>29</v>
      </c>
      <c r="X520" s="604" t="s">
        <v>3647</v>
      </c>
      <c r="Y520" s="604" t="s">
        <v>3647</v>
      </c>
      <c r="Z520" s="604" t="s">
        <v>3647</v>
      </c>
      <c r="AA520" s="604" t="s">
        <v>3647</v>
      </c>
      <c r="AB520" s="604" t="s">
        <v>3647</v>
      </c>
      <c r="AC520" s="604" t="s">
        <v>3647</v>
      </c>
      <c r="AD520" s="604" t="s">
        <v>3647</v>
      </c>
      <c r="AE520" s="604" t="s">
        <v>3647</v>
      </c>
      <c r="AF520" s="604" t="s">
        <v>3647</v>
      </c>
      <c r="AG520" s="604" t="s">
        <v>3647</v>
      </c>
      <c r="AH520" s="604" t="s">
        <v>3647</v>
      </c>
      <c r="AI520" s="604"/>
      <c r="AJ520" s="604" t="s">
        <v>5158</v>
      </c>
      <c r="AK520" s="604" t="s">
        <v>5159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5" t="s">
        <v>3636</v>
      </c>
      <c r="B521" s="188" t="s">
        <v>5160</v>
      </c>
      <c r="C521" s="605" t="s">
        <v>5161</v>
      </c>
      <c r="D521" s="325">
        <v>4784067.0</v>
      </c>
      <c r="E521" s="325" t="s">
        <v>67</v>
      </c>
      <c r="F521" s="325" t="s">
        <v>29</v>
      </c>
      <c r="G521" s="325" t="s">
        <v>3696</v>
      </c>
      <c r="H521" s="325" t="str">
        <f>IFERROR(VLOOKUP(G521,'Cadastro de assessores'!A:B,2,FALSE),"Não Cadastrado")</f>
        <v>1441</v>
      </c>
      <c r="I521" s="325"/>
      <c r="J521" s="606" t="s">
        <v>2372</v>
      </c>
      <c r="K521" s="325" t="s">
        <v>2372</v>
      </c>
      <c r="L521" s="325" t="s">
        <v>3640</v>
      </c>
      <c r="M521" s="608">
        <v>44215.0</v>
      </c>
      <c r="N521" s="608">
        <v>44215.0</v>
      </c>
      <c r="O521" s="608">
        <v>44291.0</v>
      </c>
      <c r="P521" s="325" t="s">
        <v>3641</v>
      </c>
      <c r="Q521" s="602">
        <v>0.02</v>
      </c>
      <c r="R521" s="609" t="s">
        <v>5162</v>
      </c>
      <c r="S521" s="603"/>
      <c r="T521" s="325" t="str">
        <f t="shared" si="55"/>
        <v/>
      </c>
      <c r="U521" s="340" t="s">
        <v>215</v>
      </c>
      <c r="V521" s="340" t="s">
        <v>2405</v>
      </c>
      <c r="W521" s="325" t="s">
        <v>3726</v>
      </c>
      <c r="X521" s="604"/>
      <c r="Y521" s="604"/>
      <c r="Z521" s="604"/>
      <c r="AA521" s="604"/>
      <c r="AB521" s="604"/>
      <c r="AC521" s="604"/>
      <c r="AD521" s="604"/>
      <c r="AE521" s="604"/>
      <c r="AF521" s="604"/>
      <c r="AG521" s="604"/>
      <c r="AH521" s="604"/>
      <c r="AI521" s="604" t="s">
        <v>3647</v>
      </c>
      <c r="AJ521" s="604" t="s">
        <v>5163</v>
      </c>
      <c r="AK521" s="604" t="s">
        <v>5159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2375</v>
      </c>
      <c r="BF521" s="326" t="s">
        <v>2375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5" t="s">
        <v>3636</v>
      </c>
      <c r="B522" s="188" t="s">
        <v>5164</v>
      </c>
      <c r="C522" s="605" t="s">
        <v>5165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6" t="s">
        <v>2372</v>
      </c>
      <c r="K522" s="325" t="s">
        <v>2372</v>
      </c>
      <c r="L522" s="325" t="s">
        <v>3640</v>
      </c>
      <c r="M522" s="608">
        <v>44229.0</v>
      </c>
      <c r="N522" s="608">
        <v>44229.0</v>
      </c>
      <c r="O522" s="608">
        <v>44683.0</v>
      </c>
      <c r="P522" s="325" t="s">
        <v>3641</v>
      </c>
      <c r="Q522" s="602">
        <v>0.02</v>
      </c>
      <c r="R522" s="609" t="s">
        <v>5166</v>
      </c>
      <c r="S522" s="603"/>
      <c r="T522" s="325" t="str">
        <f t="shared" si="55"/>
        <v>Não Qualificado</v>
      </c>
      <c r="U522" s="325" t="s">
        <v>215</v>
      </c>
      <c r="V522" s="340" t="s">
        <v>2405</v>
      </c>
      <c r="W522" s="325" t="s">
        <v>3726</v>
      </c>
      <c r="X522" s="604"/>
      <c r="Y522" s="604"/>
      <c r="Z522" s="604"/>
      <c r="AA522" s="604"/>
      <c r="AB522" s="604"/>
      <c r="AC522" s="604"/>
      <c r="AD522" s="604"/>
      <c r="AE522" s="604"/>
      <c r="AF522" s="604"/>
      <c r="AG522" s="604"/>
      <c r="AH522" s="604"/>
      <c r="AI522" s="604"/>
      <c r="AJ522" s="604"/>
      <c r="AK522" s="604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2375</v>
      </c>
      <c r="BF522" s="326" t="s">
        <v>2375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5" t="s">
        <v>3636</v>
      </c>
      <c r="B523" s="188" t="s">
        <v>5164</v>
      </c>
      <c r="C523" s="605" t="s">
        <v>5165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6" t="s">
        <v>2372</v>
      </c>
      <c r="K523" s="325" t="s">
        <v>2372</v>
      </c>
      <c r="L523" s="325" t="s">
        <v>3640</v>
      </c>
      <c r="M523" s="325" t="s">
        <v>2408</v>
      </c>
      <c r="N523" s="325" t="s">
        <v>2408</v>
      </c>
      <c r="O523" s="608">
        <v>44683.0</v>
      </c>
      <c r="P523" s="340" t="s">
        <v>3687</v>
      </c>
      <c r="Q523" s="602">
        <v>0.008</v>
      </c>
      <c r="R523" s="609" t="s">
        <v>5166</v>
      </c>
      <c r="S523" s="603"/>
      <c r="T523" s="325" t="str">
        <f t="shared" si="55"/>
        <v>Não Qualificado</v>
      </c>
      <c r="U523" s="325" t="s">
        <v>215</v>
      </c>
      <c r="V523" s="340" t="s">
        <v>2405</v>
      </c>
      <c r="W523" s="325" t="s">
        <v>3726</v>
      </c>
      <c r="X523" s="604"/>
      <c r="Y523" s="604"/>
      <c r="Z523" s="604"/>
      <c r="AA523" s="604"/>
      <c r="AB523" s="604"/>
      <c r="AC523" s="604"/>
      <c r="AD523" s="604"/>
      <c r="AE523" s="604"/>
      <c r="AF523" s="604"/>
      <c r="AG523" s="604"/>
      <c r="AH523" s="604"/>
      <c r="AI523" s="604"/>
      <c r="AJ523" s="604"/>
      <c r="AK523" s="604"/>
      <c r="AL523" s="326"/>
      <c r="AM523" s="326"/>
      <c r="AN523" s="326"/>
      <c r="AO523" s="326" t="s">
        <v>2409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2375</v>
      </c>
      <c r="BF523" s="326" t="s">
        <v>2375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5" t="s">
        <v>3636</v>
      </c>
      <c r="B524" s="188" t="s">
        <v>5167</v>
      </c>
      <c r="C524" s="578" t="s">
        <v>5168</v>
      </c>
      <c r="D524" s="340">
        <v>4458091.0</v>
      </c>
      <c r="E524" s="373" t="s">
        <v>18</v>
      </c>
      <c r="F524" s="599" t="s">
        <v>29</v>
      </c>
      <c r="G524" s="599" t="s">
        <v>2735</v>
      </c>
      <c r="H524" s="599" t="str">
        <f>IFERROR(VLOOKUP(G524,'Cadastro de assessores'!A:B,2,FALSE),"Não Cadastrado")</f>
        <v>13444</v>
      </c>
      <c r="I524" s="599"/>
      <c r="J524" s="373" t="s">
        <v>214</v>
      </c>
      <c r="K524" s="373" t="s">
        <v>214</v>
      </c>
      <c r="L524" s="325" t="s">
        <v>3652</v>
      </c>
      <c r="M524" s="600">
        <v>44372.0</v>
      </c>
      <c r="N524" s="600">
        <v>44372.0</v>
      </c>
      <c r="O524" s="340"/>
      <c r="P524" s="340" t="s">
        <v>3857</v>
      </c>
      <c r="Q524" s="602">
        <v>0.02</v>
      </c>
      <c r="R524" s="213"/>
      <c r="S524" s="603"/>
      <c r="T524" s="325" t="str">
        <f t="shared" si="55"/>
        <v/>
      </c>
      <c r="U524" s="325" t="s">
        <v>296</v>
      </c>
      <c r="V524" s="340" t="s">
        <v>3858</v>
      </c>
      <c r="W524" s="340" t="s">
        <v>298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4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5" t="s">
        <v>3636</v>
      </c>
      <c r="B525" s="188" t="s">
        <v>5169</v>
      </c>
      <c r="C525" s="605" t="s">
        <v>5170</v>
      </c>
      <c r="D525" s="325">
        <v>4729728.0</v>
      </c>
      <c r="E525" s="373" t="s">
        <v>67</v>
      </c>
      <c r="F525" s="373" t="s">
        <v>29</v>
      </c>
      <c r="G525" s="373" t="s">
        <v>3895</v>
      </c>
      <c r="H525" s="373" t="str">
        <f>IFERROR(VLOOKUP(G525,'Cadastro de assessores'!A:B,2,FALSE),"Não Cadastrado")</f>
        <v>19634</v>
      </c>
      <c r="I525" s="373"/>
      <c r="J525" s="606" t="s">
        <v>2372</v>
      </c>
      <c r="K525" s="373" t="s">
        <v>214</v>
      </c>
      <c r="L525" s="325" t="s">
        <v>3652</v>
      </c>
      <c r="M525" s="600">
        <v>44203.0</v>
      </c>
      <c r="N525" s="600">
        <v>44203.0</v>
      </c>
      <c r="O525" s="607">
        <v>44911.0</v>
      </c>
      <c r="P525" s="325" t="s">
        <v>3645</v>
      </c>
      <c r="Q525" s="602">
        <v>0.015</v>
      </c>
      <c r="R525" s="609" t="s">
        <v>5171</v>
      </c>
      <c r="S525" s="603"/>
      <c r="T525" s="325" t="str">
        <f t="shared" si="55"/>
        <v>Não Qualificado</v>
      </c>
      <c r="U525" s="325" t="s">
        <v>215</v>
      </c>
      <c r="V525" s="325" t="s">
        <v>2432</v>
      </c>
      <c r="W525" s="325" t="s">
        <v>29</v>
      </c>
      <c r="X525" s="604"/>
      <c r="Y525" s="604"/>
      <c r="Z525" s="604"/>
      <c r="AA525" s="604"/>
      <c r="AB525" s="604"/>
      <c r="AC525" s="604"/>
      <c r="AD525" s="604"/>
      <c r="AE525" s="604"/>
      <c r="AF525" s="604"/>
      <c r="AG525" s="604"/>
      <c r="AH525" s="604"/>
      <c r="AI525" s="604"/>
      <c r="AJ525" s="604"/>
      <c r="AK525" s="604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5" t="s">
        <v>3636</v>
      </c>
      <c r="B526" s="188" t="s">
        <v>5172</v>
      </c>
      <c r="C526" s="578" t="s">
        <v>5173</v>
      </c>
      <c r="D526" s="340">
        <v>6104436.0</v>
      </c>
      <c r="E526" s="325" t="s">
        <v>18</v>
      </c>
      <c r="F526" s="523" t="s">
        <v>19</v>
      </c>
      <c r="G526" s="325" t="s">
        <v>3972</v>
      </c>
      <c r="H526" s="325" t="str">
        <f>IFERROR(VLOOKUP(G526,'Cadastro de assessores'!A:B,2,FALSE),"Não Cadastrado")</f>
        <v>14294</v>
      </c>
      <c r="I526" s="325"/>
      <c r="J526" s="606" t="s">
        <v>2372</v>
      </c>
      <c r="K526" s="325" t="s">
        <v>2372</v>
      </c>
      <c r="L526" s="373" t="s">
        <v>3640</v>
      </c>
      <c r="M526" s="608">
        <v>44420.0</v>
      </c>
      <c r="N526" s="608">
        <v>44420.0</v>
      </c>
      <c r="O526" s="608">
        <v>44812.0</v>
      </c>
      <c r="P526" s="325" t="s">
        <v>3653</v>
      </c>
      <c r="Q526" s="602">
        <v>0.012</v>
      </c>
      <c r="R526" s="213" t="s">
        <v>5174</v>
      </c>
      <c r="S526" s="603"/>
      <c r="T526" s="325" t="str">
        <f t="shared" si="55"/>
        <v>Não Qualificado</v>
      </c>
      <c r="U526" s="325" t="s">
        <v>215</v>
      </c>
      <c r="V526" s="340" t="s">
        <v>2405</v>
      </c>
      <c r="W526" s="325" t="s">
        <v>3726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4"/>
      <c r="AJ526" s="604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4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5" t="s">
        <v>3636</v>
      </c>
      <c r="B527" s="188" t="s">
        <v>5175</v>
      </c>
      <c r="C527" s="605" t="s">
        <v>5176</v>
      </c>
      <c r="D527" s="325">
        <v>3608409.0</v>
      </c>
      <c r="E527" s="325" t="s">
        <v>67</v>
      </c>
      <c r="F527" s="325" t="s">
        <v>29</v>
      </c>
      <c r="G527" s="325" t="s">
        <v>3966</v>
      </c>
      <c r="H527" s="325" t="str">
        <f>IFERROR(VLOOKUP(G527,'Cadastro de assessores'!A:B,2,FALSE),"Não Cadastrado")</f>
        <v>17489</v>
      </c>
      <c r="I527" s="325"/>
      <c r="J527" s="606" t="s">
        <v>2372</v>
      </c>
      <c r="K527" s="325" t="s">
        <v>2372</v>
      </c>
      <c r="L527" s="325" t="s">
        <v>3640</v>
      </c>
      <c r="M527" s="608">
        <v>44092.0</v>
      </c>
      <c r="N527" s="608">
        <v>44092.0</v>
      </c>
      <c r="O527" s="607">
        <v>44490.0</v>
      </c>
      <c r="P527" s="325" t="s">
        <v>3641</v>
      </c>
      <c r="Q527" s="602">
        <v>0.02</v>
      </c>
      <c r="R527" s="609" t="s">
        <v>5177</v>
      </c>
      <c r="S527" s="603"/>
      <c r="T527" s="325" t="str">
        <f t="shared" si="55"/>
        <v>Não Qualificado</v>
      </c>
      <c r="U527" s="325" t="s">
        <v>215</v>
      </c>
      <c r="V527" s="325" t="s">
        <v>2400</v>
      </c>
      <c r="W527" s="325" t="s">
        <v>29</v>
      </c>
      <c r="X527" s="604" t="s">
        <v>3647</v>
      </c>
      <c r="Y527" s="604" t="s">
        <v>3647</v>
      </c>
      <c r="Z527" s="604" t="s">
        <v>3647</v>
      </c>
      <c r="AA527" s="604" t="s">
        <v>3647</v>
      </c>
      <c r="AB527" s="604" t="s">
        <v>3647</v>
      </c>
      <c r="AC527" s="604" t="s">
        <v>3647</v>
      </c>
      <c r="AD527" s="604" t="s">
        <v>3647</v>
      </c>
      <c r="AE527" s="604" t="s">
        <v>3647</v>
      </c>
      <c r="AF527" s="604" t="s">
        <v>3647</v>
      </c>
      <c r="AG527" s="604" t="s">
        <v>3647</v>
      </c>
      <c r="AH527" s="604" t="s">
        <v>3647</v>
      </c>
      <c r="AI527" s="604" t="s">
        <v>5178</v>
      </c>
      <c r="AJ527" s="604" t="s">
        <v>5179</v>
      </c>
      <c r="AK527" s="604" t="s">
        <v>5180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2375</v>
      </c>
      <c r="BF527" s="326" t="s">
        <v>2375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5" t="s">
        <v>3636</v>
      </c>
      <c r="B528" s="188" t="s">
        <v>5181</v>
      </c>
      <c r="C528" s="694" t="s">
        <v>5182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6" t="s">
        <v>2372</v>
      </c>
      <c r="K528" s="325" t="s">
        <v>2372</v>
      </c>
      <c r="L528" s="325" t="s">
        <v>3652</v>
      </c>
      <c r="M528" s="600">
        <v>44103.0</v>
      </c>
      <c r="N528" s="600">
        <v>44104.0</v>
      </c>
      <c r="O528" s="325"/>
      <c r="P528" s="325" t="s">
        <v>3645</v>
      </c>
      <c r="Q528" s="602">
        <v>0.015</v>
      </c>
      <c r="R528" s="691" t="s">
        <v>5183</v>
      </c>
      <c r="S528" s="603"/>
      <c r="T528" s="325" t="str">
        <f t="shared" si="55"/>
        <v/>
      </c>
      <c r="U528" s="325" t="s">
        <v>215</v>
      </c>
      <c r="V528" s="325" t="s">
        <v>2432</v>
      </c>
      <c r="W528" s="325" t="s">
        <v>29</v>
      </c>
      <c r="X528" s="604" t="s">
        <v>3647</v>
      </c>
      <c r="Y528" s="604" t="s">
        <v>3647</v>
      </c>
      <c r="Z528" s="604" t="s">
        <v>3647</v>
      </c>
      <c r="AA528" s="604" t="s">
        <v>3647</v>
      </c>
      <c r="AB528" s="604" t="s">
        <v>3647</v>
      </c>
      <c r="AC528" s="604" t="s">
        <v>3647</v>
      </c>
      <c r="AD528" s="604" t="s">
        <v>3647</v>
      </c>
      <c r="AE528" s="604" t="s">
        <v>3647</v>
      </c>
      <c r="AF528" s="604" t="s">
        <v>3647</v>
      </c>
      <c r="AG528" s="604" t="s">
        <v>3647</v>
      </c>
      <c r="AH528" s="604" t="s">
        <v>3647</v>
      </c>
      <c r="AI528" s="604" t="s">
        <v>5184</v>
      </c>
      <c r="AJ528" s="604" t="s">
        <v>5185</v>
      </c>
      <c r="AK528" s="604" t="s">
        <v>5186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5" t="s">
        <v>3636</v>
      </c>
      <c r="B529" s="188" t="s">
        <v>5187</v>
      </c>
      <c r="C529" s="578" t="s">
        <v>5188</v>
      </c>
      <c r="D529" s="340">
        <v>5678151.0</v>
      </c>
      <c r="E529" s="325" t="s">
        <v>67</v>
      </c>
      <c r="F529" s="523" t="s">
        <v>29</v>
      </c>
      <c r="G529" s="523" t="s">
        <v>4287</v>
      </c>
      <c r="H529" s="523" t="str">
        <f>IFERROR(VLOOKUP(G529,'Cadastro de assessores'!A:B,2,FALSE),"Não Cadastrado")</f>
        <v>14091</v>
      </c>
      <c r="I529" s="523"/>
      <c r="J529" s="606" t="s">
        <v>2372</v>
      </c>
      <c r="K529" s="325" t="s">
        <v>2372</v>
      </c>
      <c r="L529" s="325" t="s">
        <v>3640</v>
      </c>
      <c r="M529" s="608">
        <v>44397.0</v>
      </c>
      <c r="N529" s="608">
        <v>44397.0</v>
      </c>
      <c r="O529" s="608">
        <v>44473.0</v>
      </c>
      <c r="P529" s="325" t="s">
        <v>3653</v>
      </c>
      <c r="Q529" s="602">
        <v>0.012</v>
      </c>
      <c r="R529" s="609" t="s">
        <v>3673</v>
      </c>
      <c r="S529" s="603"/>
      <c r="T529" s="325" t="str">
        <f t="shared" si="55"/>
        <v>Não Qualificado</v>
      </c>
      <c r="U529" s="340" t="s">
        <v>296</v>
      </c>
      <c r="V529" s="340" t="s">
        <v>2432</v>
      </c>
      <c r="W529" s="340" t="s">
        <v>29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2375</v>
      </c>
      <c r="BF529" s="326" t="s">
        <v>2375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5" t="s">
        <v>3636</v>
      </c>
      <c r="B530" s="188" t="s">
        <v>5189</v>
      </c>
      <c r="C530" s="583" t="s">
        <v>5190</v>
      </c>
      <c r="D530" s="616">
        <v>2129230.0</v>
      </c>
      <c r="E530" s="373" t="s">
        <v>18</v>
      </c>
      <c r="F530" s="599" t="s">
        <v>29</v>
      </c>
      <c r="G530" s="616" t="s">
        <v>3531</v>
      </c>
      <c r="H530" s="616" t="str">
        <f>IFERROR(VLOOKUP(G530,'Cadastro de assessores'!A:B,2,FALSE),"Não Cadastrado")</f>
        <v>18266</v>
      </c>
      <c r="I530" s="616"/>
      <c r="J530" s="340" t="s">
        <v>214</v>
      </c>
      <c r="K530" s="340" t="s">
        <v>214</v>
      </c>
      <c r="L530" s="340" t="s">
        <v>3652</v>
      </c>
      <c r="M530" s="600">
        <v>44426.0</v>
      </c>
      <c r="N530" s="600">
        <v>44426.0</v>
      </c>
      <c r="O530" s="616"/>
      <c r="P530" s="616" t="s">
        <v>3657</v>
      </c>
      <c r="Q530" s="618">
        <v>0.025</v>
      </c>
      <c r="R530" s="695" t="s">
        <v>5191</v>
      </c>
      <c r="S530" s="603"/>
      <c r="T530" s="325" t="str">
        <f t="shared" si="55"/>
        <v>Qualificado</v>
      </c>
      <c r="U530" s="340" t="s">
        <v>215</v>
      </c>
      <c r="V530" s="340" t="s">
        <v>2473</v>
      </c>
      <c r="W530" s="340" t="s">
        <v>780</v>
      </c>
      <c r="X530" s="696"/>
      <c r="Y530" s="696"/>
      <c r="Z530" s="696"/>
      <c r="AA530" s="696"/>
      <c r="AB530" s="696"/>
      <c r="AC530" s="696"/>
      <c r="AD530" s="696"/>
      <c r="AE530" s="696"/>
      <c r="AF530" s="696"/>
      <c r="AG530" s="696"/>
      <c r="AH530" s="696"/>
      <c r="AI530" s="696"/>
      <c r="AJ530" s="327"/>
      <c r="AK530" s="327"/>
      <c r="AL530" s="327"/>
      <c r="AM530" s="327"/>
      <c r="AN530" s="327"/>
      <c r="AO530" s="327"/>
      <c r="AP530" s="696"/>
      <c r="AQ530" s="697"/>
      <c r="AR530" s="327"/>
      <c r="AS530" s="696"/>
      <c r="AT530" s="696"/>
      <c r="AU530" s="697"/>
      <c r="AV530" s="697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5" t="s">
        <v>3636</v>
      </c>
      <c r="B531" s="188" t="s">
        <v>2282</v>
      </c>
      <c r="C531" s="578" t="s">
        <v>5192</v>
      </c>
      <c r="D531" s="340">
        <v>417444.0</v>
      </c>
      <c r="E531" s="373" t="s">
        <v>18</v>
      </c>
      <c r="F531" s="373" t="s">
        <v>29</v>
      </c>
      <c r="G531" s="373" t="s">
        <v>3531</v>
      </c>
      <c r="H531" s="373" t="str">
        <f>IFERROR(VLOOKUP(G531,'Cadastro de assessores'!A:B,2,FALSE),"Não Cadastrado")</f>
        <v>18266</v>
      </c>
      <c r="I531" s="373"/>
      <c r="J531" s="340" t="s">
        <v>214</v>
      </c>
      <c r="K531" s="340" t="s">
        <v>214</v>
      </c>
      <c r="L531" s="325" t="s">
        <v>3652</v>
      </c>
      <c r="M531" s="600">
        <v>44329.0</v>
      </c>
      <c r="N531" s="600">
        <v>44344.0</v>
      </c>
      <c r="O531" s="340"/>
      <c r="P531" s="340" t="s">
        <v>3687</v>
      </c>
      <c r="Q531" s="602">
        <v>0.008</v>
      </c>
      <c r="R531" s="213"/>
      <c r="S531" s="603"/>
      <c r="T531" s="325" t="str">
        <f t="shared" si="55"/>
        <v>Não Qualificado</v>
      </c>
      <c r="U531" s="340" t="s">
        <v>215</v>
      </c>
      <c r="V531" s="340" t="s">
        <v>2473</v>
      </c>
      <c r="W531" s="340" t="s">
        <v>780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5" t="s">
        <v>3636</v>
      </c>
      <c r="B532" s="188" t="s">
        <v>5193</v>
      </c>
      <c r="C532" s="578" t="s">
        <v>5194</v>
      </c>
      <c r="D532" s="340">
        <v>4841689.0</v>
      </c>
      <c r="E532" s="373" t="s">
        <v>18</v>
      </c>
      <c r="F532" s="599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214</v>
      </c>
      <c r="K532" s="413" t="s">
        <v>214</v>
      </c>
      <c r="L532" s="413" t="s">
        <v>4982</v>
      </c>
      <c r="M532" s="600">
        <v>44256.0</v>
      </c>
      <c r="N532" s="600">
        <v>44256.0</v>
      </c>
      <c r="O532" s="340"/>
      <c r="P532" s="340" t="s">
        <v>3641</v>
      </c>
      <c r="Q532" s="602">
        <v>0.02</v>
      </c>
      <c r="R532" s="609" t="s">
        <v>5195</v>
      </c>
      <c r="S532" s="603"/>
      <c r="T532" s="325" t="str">
        <f t="shared" si="55"/>
        <v/>
      </c>
      <c r="U532" s="325" t="s">
        <v>215</v>
      </c>
      <c r="V532" s="325" t="s">
        <v>2428</v>
      </c>
      <c r="W532" s="325" t="s">
        <v>243</v>
      </c>
      <c r="X532" s="604"/>
      <c r="Y532" s="604"/>
      <c r="Z532" s="604"/>
      <c r="AA532" s="604"/>
      <c r="AB532" s="604"/>
      <c r="AC532" s="604"/>
      <c r="AD532" s="604"/>
      <c r="AE532" s="604"/>
      <c r="AF532" s="604"/>
      <c r="AG532" s="604"/>
      <c r="AH532" s="604"/>
      <c r="AI532" s="604"/>
      <c r="AJ532" s="604"/>
      <c r="AK532" s="604"/>
      <c r="AL532" s="326"/>
      <c r="AM532" s="326"/>
      <c r="AN532" s="326" t="s">
        <v>2409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5" t="s">
        <v>3636</v>
      </c>
      <c r="B533" s="188" t="s">
        <v>2288</v>
      </c>
      <c r="C533" s="578" t="s">
        <v>5196</v>
      </c>
      <c r="D533" s="612">
        <v>4145752.0</v>
      </c>
      <c r="E533" s="373" t="s">
        <v>18</v>
      </c>
      <c r="F533" s="373" t="s">
        <v>19</v>
      </c>
      <c r="G533" s="373" t="s">
        <v>20</v>
      </c>
      <c r="H533" s="616">
        <f>IFERROR(VLOOKUP(G533,'Cadastro de assessores'!A:B,2,FALSE),"Não Cadastrado")</f>
        <v>12331</v>
      </c>
      <c r="I533" s="616"/>
      <c r="J533" s="340" t="s">
        <v>214</v>
      </c>
      <c r="K533" s="340" t="s">
        <v>214</v>
      </c>
      <c r="L533" s="340" t="s">
        <v>3652</v>
      </c>
      <c r="M533" s="613">
        <v>44651.0</v>
      </c>
      <c r="N533" s="613">
        <v>44655.0</v>
      </c>
      <c r="O533" s="616"/>
      <c r="P533" s="616" t="s">
        <v>38</v>
      </c>
      <c r="Q533" s="618">
        <v>0.007</v>
      </c>
      <c r="R533" s="695"/>
      <c r="S533" s="603"/>
      <c r="T533" s="325" t="str">
        <f t="shared" si="55"/>
        <v/>
      </c>
      <c r="U533" s="325" t="s">
        <v>215</v>
      </c>
      <c r="V533" s="325" t="s">
        <v>2461</v>
      </c>
      <c r="W533" s="325" t="s">
        <v>19</v>
      </c>
      <c r="X533" s="696"/>
      <c r="Y533" s="696"/>
      <c r="Z533" s="696"/>
      <c r="AA533" s="696"/>
      <c r="AB533" s="696"/>
      <c r="AC533" s="696"/>
      <c r="AD533" s="696"/>
      <c r="AE533" s="696"/>
      <c r="AF533" s="696"/>
      <c r="AG533" s="696"/>
      <c r="AH533" s="696"/>
      <c r="AI533" s="696"/>
      <c r="AJ533" s="327"/>
      <c r="AK533" s="327"/>
      <c r="AL533" s="327"/>
      <c r="AM533" s="327"/>
      <c r="AN533" s="327"/>
      <c r="AO533" s="327"/>
      <c r="AP533" s="696"/>
      <c r="AQ533" s="697"/>
      <c r="AR533" s="327"/>
      <c r="AS533" s="696"/>
      <c r="AT533" s="696"/>
      <c r="AU533" s="697"/>
      <c r="AV533" s="697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5" t="s">
        <v>3636</v>
      </c>
      <c r="B534" s="188" t="s">
        <v>2313</v>
      </c>
      <c r="C534" s="578" t="s">
        <v>5197</v>
      </c>
      <c r="D534" s="612">
        <v>2897612.0</v>
      </c>
      <c r="E534" s="373" t="s">
        <v>18</v>
      </c>
      <c r="F534" s="373" t="s">
        <v>5198</v>
      </c>
      <c r="G534" s="373" t="s">
        <v>20</v>
      </c>
      <c r="H534" s="616">
        <f>IFERROR(VLOOKUP(G534,'Cadastro de assessores'!A:B,2,FALSE),"Não Cadastrado")</f>
        <v>12331</v>
      </c>
      <c r="I534" s="616"/>
      <c r="J534" s="340" t="s">
        <v>214</v>
      </c>
      <c r="K534" s="340" t="s">
        <v>214</v>
      </c>
      <c r="L534" s="340" t="s">
        <v>3652</v>
      </c>
      <c r="M534" s="613">
        <v>44812.0</v>
      </c>
      <c r="N534" s="613">
        <v>44812.0</v>
      </c>
      <c r="O534" s="616"/>
      <c r="P534" s="616" t="s">
        <v>3653</v>
      </c>
      <c r="Q534" s="618">
        <v>0.012</v>
      </c>
      <c r="R534" s="695" t="s">
        <v>4382</v>
      </c>
      <c r="S534" s="603"/>
      <c r="T534" s="325"/>
      <c r="U534" s="325"/>
      <c r="V534" s="325"/>
      <c r="W534" s="325" t="s">
        <v>243</v>
      </c>
      <c r="X534" s="696"/>
      <c r="Y534" s="696"/>
      <c r="Z534" s="696"/>
      <c r="AA534" s="696"/>
      <c r="AB534" s="696"/>
      <c r="AC534" s="696"/>
      <c r="AD534" s="696"/>
      <c r="AE534" s="696"/>
      <c r="AF534" s="696"/>
      <c r="AG534" s="696"/>
      <c r="AH534" s="696"/>
      <c r="AI534" s="696"/>
      <c r="AJ534" s="327"/>
      <c r="AK534" s="327"/>
      <c r="AL534" s="327"/>
      <c r="AM534" s="327"/>
      <c r="AN534" s="327"/>
      <c r="AO534" s="327"/>
      <c r="AP534" s="696"/>
      <c r="AQ534" s="697"/>
      <c r="AR534" s="327"/>
      <c r="AS534" s="696"/>
      <c r="AT534" s="696"/>
      <c r="AU534" s="697"/>
      <c r="AV534" s="697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5" t="s">
        <v>3636</v>
      </c>
      <c r="B535" s="188" t="s">
        <v>5199</v>
      </c>
      <c r="C535" s="605" t="s">
        <v>5200</v>
      </c>
      <c r="D535" s="325">
        <v>4424587.0</v>
      </c>
      <c r="E535" s="325" t="s">
        <v>18</v>
      </c>
      <c r="F535" s="325" t="s">
        <v>29</v>
      </c>
      <c r="G535" s="325" t="s">
        <v>3644</v>
      </c>
      <c r="H535" s="325" t="str">
        <f>IFERROR(VLOOKUP(G535,'Cadastro de assessores'!A:B,2,FALSE),"Não Cadastrado")</f>
        <v>17679</v>
      </c>
      <c r="I535" s="325"/>
      <c r="J535" s="606" t="s">
        <v>2372</v>
      </c>
      <c r="K535" s="325" t="s">
        <v>2372</v>
      </c>
      <c r="L535" s="325" t="s">
        <v>3640</v>
      </c>
      <c r="M535" s="608">
        <v>44088.0</v>
      </c>
      <c r="N535" s="608">
        <v>44088.0</v>
      </c>
      <c r="O535" s="608">
        <v>44460.0</v>
      </c>
      <c r="P535" s="325" t="s">
        <v>3657</v>
      </c>
      <c r="Q535" s="602">
        <v>0.025</v>
      </c>
      <c r="R535" s="609" t="s">
        <v>5201</v>
      </c>
      <c r="S535" s="603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215</v>
      </c>
      <c r="V535" s="325" t="s">
        <v>2484</v>
      </c>
      <c r="W535" s="325" t="s">
        <v>29</v>
      </c>
      <c r="X535" s="604" t="s">
        <v>3647</v>
      </c>
      <c r="Y535" s="604" t="s">
        <v>3647</v>
      </c>
      <c r="Z535" s="604" t="s">
        <v>3647</v>
      </c>
      <c r="AA535" s="604" t="s">
        <v>3647</v>
      </c>
      <c r="AB535" s="604" t="s">
        <v>3647</v>
      </c>
      <c r="AC535" s="604" t="s">
        <v>3647</v>
      </c>
      <c r="AD535" s="604" t="s">
        <v>3647</v>
      </c>
      <c r="AE535" s="604" t="s">
        <v>3647</v>
      </c>
      <c r="AF535" s="604" t="s">
        <v>3647</v>
      </c>
      <c r="AG535" s="604" t="s">
        <v>3647</v>
      </c>
      <c r="AH535" s="604" t="s">
        <v>3647</v>
      </c>
      <c r="AI535" s="604" t="s">
        <v>5202</v>
      </c>
      <c r="AJ535" s="604" t="s">
        <v>5203</v>
      </c>
      <c r="AK535" s="604" t="s">
        <v>5204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2375</v>
      </c>
      <c r="BF535" s="326" t="s">
        <v>2375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5" t="s">
        <v>3636</v>
      </c>
      <c r="B536" s="188" t="s">
        <v>5205</v>
      </c>
      <c r="C536" s="605" t="s">
        <v>5206</v>
      </c>
      <c r="D536" s="325">
        <v>480283.0</v>
      </c>
      <c r="E536" s="325" t="s">
        <v>18</v>
      </c>
      <c r="F536" s="325" t="s">
        <v>29</v>
      </c>
      <c r="G536" s="325" t="s">
        <v>4137</v>
      </c>
      <c r="H536" s="325" t="str">
        <f>IFERROR(VLOOKUP(G536,'Cadastro de assessores'!A:B,2,FALSE),"Não Cadastrado")</f>
        <v>12846</v>
      </c>
      <c r="I536" s="325"/>
      <c r="J536" s="606" t="s">
        <v>2372</v>
      </c>
      <c r="K536" s="325" t="s">
        <v>2372</v>
      </c>
      <c r="L536" s="325" t="s">
        <v>3640</v>
      </c>
      <c r="M536" s="608">
        <v>44166.0</v>
      </c>
      <c r="N536" s="608">
        <v>44166.0</v>
      </c>
      <c r="O536" s="608">
        <v>44378.0</v>
      </c>
      <c r="P536" s="325" t="s">
        <v>3645</v>
      </c>
      <c r="Q536" s="602">
        <v>0.012</v>
      </c>
      <c r="R536" s="609" t="s">
        <v>4138</v>
      </c>
      <c r="S536" s="603"/>
      <c r="T536" s="325" t="str">
        <f t="shared" si="56"/>
        <v/>
      </c>
      <c r="U536" s="325" t="s">
        <v>215</v>
      </c>
      <c r="V536" s="325" t="s">
        <v>2423</v>
      </c>
      <c r="W536" s="325" t="s">
        <v>29</v>
      </c>
      <c r="X536" s="604" t="s">
        <v>3647</v>
      </c>
      <c r="Y536" s="604" t="s">
        <v>3647</v>
      </c>
      <c r="Z536" s="604" t="s">
        <v>3647</v>
      </c>
      <c r="AA536" s="604" t="s">
        <v>3647</v>
      </c>
      <c r="AB536" s="604" t="s">
        <v>3647</v>
      </c>
      <c r="AC536" s="604" t="s">
        <v>3647</v>
      </c>
      <c r="AD536" s="604" t="s">
        <v>3647</v>
      </c>
      <c r="AE536" s="604" t="s">
        <v>3647</v>
      </c>
      <c r="AF536" s="604" t="s">
        <v>3647</v>
      </c>
      <c r="AG536" s="604" t="s">
        <v>3647</v>
      </c>
      <c r="AH536" s="604" t="s">
        <v>3647</v>
      </c>
      <c r="AI536" s="604" t="s">
        <v>3647</v>
      </c>
      <c r="AJ536" s="604" t="s">
        <v>3647</v>
      </c>
      <c r="AK536" s="604" t="s">
        <v>3647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2375</v>
      </c>
      <c r="BF536" s="326" t="s">
        <v>2375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5" t="s">
        <v>3636</v>
      </c>
      <c r="B537" s="188" t="s">
        <v>2322</v>
      </c>
      <c r="C537" s="605" t="s">
        <v>2320</v>
      </c>
      <c r="D537" s="325">
        <v>2049496.0</v>
      </c>
      <c r="E537" s="373" t="s">
        <v>2358</v>
      </c>
      <c r="F537" s="373" t="s">
        <v>29</v>
      </c>
      <c r="G537" s="373" t="s">
        <v>2358</v>
      </c>
      <c r="H537" s="373" t="str">
        <f>IFERROR(VLOOKUP(G537,'Cadastro de assessores'!A:B,2,FALSE),"Não Cadastrado")</f>
        <v>18986</v>
      </c>
      <c r="I537" s="373"/>
      <c r="J537" s="373" t="s">
        <v>214</v>
      </c>
      <c r="K537" s="373" t="s">
        <v>214</v>
      </c>
      <c r="L537" s="325" t="s">
        <v>3652</v>
      </c>
      <c r="M537" s="600">
        <v>43655.0</v>
      </c>
      <c r="N537" s="600">
        <v>43696.0</v>
      </c>
      <c r="O537" s="325"/>
      <c r="P537" s="325" t="s">
        <v>4027</v>
      </c>
      <c r="Q537" s="618">
        <v>0.01</v>
      </c>
      <c r="R537" s="640"/>
      <c r="S537" s="603"/>
      <c r="T537" s="325" t="str">
        <f t="shared" si="56"/>
        <v>Não Qualificado</v>
      </c>
      <c r="U537" s="325" t="s">
        <v>215</v>
      </c>
      <c r="V537" s="325" t="s">
        <v>2484</v>
      </c>
      <c r="W537" s="325" t="s">
        <v>29</v>
      </c>
      <c r="X537" s="604" t="s">
        <v>5207</v>
      </c>
      <c r="Y537" s="604"/>
      <c r="Z537" s="604" t="s">
        <v>5208</v>
      </c>
      <c r="AA537" s="604" t="s">
        <v>5209</v>
      </c>
      <c r="AB537" s="604" t="s">
        <v>5210</v>
      </c>
      <c r="AC537" s="604" t="s">
        <v>5211</v>
      </c>
      <c r="AD537" s="604" t="s">
        <v>5212</v>
      </c>
      <c r="AE537" s="604" t="s">
        <v>5213</v>
      </c>
      <c r="AF537" s="604" t="s">
        <v>5214</v>
      </c>
      <c r="AG537" s="604" t="s">
        <v>5215</v>
      </c>
      <c r="AH537" s="604" t="s">
        <v>5216</v>
      </c>
      <c r="AI537" s="604" t="s">
        <v>5217</v>
      </c>
      <c r="AJ537" s="604" t="s">
        <v>5218</v>
      </c>
      <c r="AK537" s="604" t="s">
        <v>5219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5" t="s">
        <v>3636</v>
      </c>
      <c r="B538" s="188" t="s">
        <v>5220</v>
      </c>
      <c r="C538" s="143" t="s">
        <v>5221</v>
      </c>
      <c r="D538" s="616">
        <v>7086435.0</v>
      </c>
      <c r="E538" s="373" t="s">
        <v>18</v>
      </c>
      <c r="F538" s="373" t="s">
        <v>29</v>
      </c>
      <c r="G538" s="373" t="s">
        <v>824</v>
      </c>
      <c r="H538" s="373">
        <f>IFERROR(VLOOKUP(G538,'Cadastro de assessores'!A:B,2,FALSE),"Não Cadastrado")</f>
        <v>12342</v>
      </c>
      <c r="I538" s="373"/>
      <c r="J538" s="373" t="s">
        <v>214</v>
      </c>
      <c r="K538" s="373" t="s">
        <v>214</v>
      </c>
      <c r="L538" s="325" t="s">
        <v>3652</v>
      </c>
      <c r="M538" s="601">
        <v>44510.0</v>
      </c>
      <c r="N538" s="601">
        <v>44517.0</v>
      </c>
      <c r="O538" s="340"/>
      <c r="P538" s="340" t="s">
        <v>3645</v>
      </c>
      <c r="Q538" s="602">
        <v>0.015</v>
      </c>
      <c r="R538" s="496" t="s">
        <v>5222</v>
      </c>
      <c r="S538" s="603"/>
      <c r="T538" s="325" t="str">
        <f t="shared" si="56"/>
        <v/>
      </c>
      <c r="U538" s="340" t="s">
        <v>215</v>
      </c>
      <c r="V538" s="340" t="s">
        <v>2465</v>
      </c>
      <c r="W538" s="340" t="s">
        <v>29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4"/>
      <c r="AI538" s="604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5" t="s">
        <v>3636</v>
      </c>
      <c r="B539" s="188" t="s">
        <v>5223</v>
      </c>
      <c r="C539" s="578" t="s">
        <v>5224</v>
      </c>
      <c r="D539" s="599">
        <v>226343.0</v>
      </c>
      <c r="E539" s="373" t="s">
        <v>18</v>
      </c>
      <c r="F539" s="599" t="s">
        <v>19</v>
      </c>
      <c r="G539" s="373" t="s">
        <v>3972</v>
      </c>
      <c r="H539" s="373" t="str">
        <f>IFERROR(VLOOKUP(G539,'Cadastro de assessores'!A:B,2,FALSE),"Não Cadastrado")</f>
        <v>14294</v>
      </c>
      <c r="I539" s="373"/>
      <c r="J539" s="413" t="s">
        <v>3639</v>
      </c>
      <c r="K539" s="413" t="s">
        <v>214</v>
      </c>
      <c r="L539" s="413" t="s">
        <v>3640</v>
      </c>
      <c r="M539" s="600">
        <v>44452.0</v>
      </c>
      <c r="N539" s="600">
        <v>44469.0</v>
      </c>
      <c r="O539" s="340"/>
      <c r="P539" s="340" t="s">
        <v>3641</v>
      </c>
      <c r="Q539" s="602">
        <v>0.02</v>
      </c>
      <c r="R539" s="213" t="s">
        <v>4334</v>
      </c>
      <c r="S539" s="603"/>
      <c r="T539" s="325" t="str">
        <f t="shared" si="56"/>
        <v>Não Qualificado</v>
      </c>
      <c r="U539" s="340" t="s">
        <v>215</v>
      </c>
      <c r="V539" s="340" t="s">
        <v>4335</v>
      </c>
      <c r="W539" s="340" t="s">
        <v>298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4"/>
      <c r="AI539" s="604"/>
      <c r="AJ539" s="604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5" t="s">
        <v>3636</v>
      </c>
      <c r="B540" s="188" t="s">
        <v>2331</v>
      </c>
      <c r="C540" s="605" t="s">
        <v>5225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214</v>
      </c>
      <c r="K540" s="325" t="s">
        <v>239</v>
      </c>
      <c r="L540" s="325" t="s">
        <v>3652</v>
      </c>
      <c r="M540" s="373" t="s">
        <v>2409</v>
      </c>
      <c r="N540" s="601">
        <v>44848.0</v>
      </c>
      <c r="O540" s="325"/>
      <c r="P540" s="325" t="s">
        <v>38</v>
      </c>
      <c r="Q540" s="602">
        <v>0.007</v>
      </c>
      <c r="R540" s="609"/>
      <c r="S540" s="603"/>
      <c r="T540" s="325"/>
      <c r="U540" s="325" t="s">
        <v>215</v>
      </c>
      <c r="V540" s="325"/>
      <c r="W540" s="325" t="s">
        <v>19</v>
      </c>
      <c r="X540" s="604"/>
      <c r="Y540" s="604"/>
      <c r="Z540" s="604"/>
      <c r="AA540" s="604"/>
      <c r="AB540" s="604"/>
      <c r="AC540" s="604"/>
      <c r="AD540" s="604"/>
      <c r="AE540" s="604"/>
      <c r="AF540" s="604"/>
      <c r="AG540" s="604"/>
      <c r="AH540" s="604"/>
      <c r="AI540" s="604"/>
      <c r="AJ540" s="604"/>
      <c r="AK540" s="604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5" t="s">
        <v>3636</v>
      </c>
      <c r="B541" s="188" t="s">
        <v>5226</v>
      </c>
      <c r="C541" s="605" t="s">
        <v>5227</v>
      </c>
      <c r="D541" s="325">
        <v>2694253.0</v>
      </c>
      <c r="E541" s="373" t="s">
        <v>67</v>
      </c>
      <c r="F541" s="373" t="s">
        <v>29</v>
      </c>
      <c r="G541" s="373" t="s">
        <v>3907</v>
      </c>
      <c r="H541" s="373" t="str">
        <f>IFERROR(VLOOKUP(G541,'Cadastro de assessores'!A:B,2,FALSE),"Não Cadastrado")</f>
        <v>17243</v>
      </c>
      <c r="I541" s="373"/>
      <c r="J541" s="373" t="s">
        <v>214</v>
      </c>
      <c r="K541" s="373" t="s">
        <v>214</v>
      </c>
      <c r="L541" s="325" t="s">
        <v>3652</v>
      </c>
      <c r="M541" s="601">
        <v>44134.0</v>
      </c>
      <c r="N541" s="601">
        <v>44134.0</v>
      </c>
      <c r="O541" s="325"/>
      <c r="P541" s="325" t="s">
        <v>3641</v>
      </c>
      <c r="Q541" s="602">
        <v>0.02</v>
      </c>
      <c r="R541" s="609" t="s">
        <v>5228</v>
      </c>
      <c r="S541" s="603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296</v>
      </c>
      <c r="V541" s="325" t="s">
        <v>2400</v>
      </c>
      <c r="W541" s="325" t="s">
        <v>29</v>
      </c>
      <c r="X541" s="604" t="s">
        <v>3647</v>
      </c>
      <c r="Y541" s="604" t="s">
        <v>3647</v>
      </c>
      <c r="Z541" s="604" t="s">
        <v>3647</v>
      </c>
      <c r="AA541" s="604" t="s">
        <v>3647</v>
      </c>
      <c r="AB541" s="604" t="s">
        <v>3647</v>
      </c>
      <c r="AC541" s="604" t="s">
        <v>3647</v>
      </c>
      <c r="AD541" s="604" t="s">
        <v>3647</v>
      </c>
      <c r="AE541" s="604" t="s">
        <v>3647</v>
      </c>
      <c r="AF541" s="604" t="s">
        <v>3647</v>
      </c>
      <c r="AG541" s="604" t="s">
        <v>3647</v>
      </c>
      <c r="AH541" s="604" t="s">
        <v>3647</v>
      </c>
      <c r="AI541" s="604" t="s">
        <v>3647</v>
      </c>
      <c r="AJ541" s="604" t="s">
        <v>5229</v>
      </c>
      <c r="AK541" s="604" t="s">
        <v>5230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5" t="s">
        <v>3636</v>
      </c>
      <c r="B542" s="188" t="s">
        <v>5231</v>
      </c>
      <c r="C542" s="605" t="s">
        <v>5232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6" t="s">
        <v>2372</v>
      </c>
      <c r="K542" s="325" t="s">
        <v>2372</v>
      </c>
      <c r="L542" s="325" t="s">
        <v>3640</v>
      </c>
      <c r="M542" s="608"/>
      <c r="N542" s="608">
        <v>44294.0</v>
      </c>
      <c r="O542" s="642">
        <v>44651.0</v>
      </c>
      <c r="P542" s="340" t="s">
        <v>3641</v>
      </c>
      <c r="Q542" s="602">
        <v>0.02</v>
      </c>
      <c r="R542" s="609" t="s">
        <v>5233</v>
      </c>
      <c r="S542" s="603"/>
      <c r="T542" s="325" t="str">
        <f t="shared" si="57"/>
        <v>Não Qualificado</v>
      </c>
      <c r="U542" s="325" t="s">
        <v>215</v>
      </c>
      <c r="V542" s="325" t="s">
        <v>2428</v>
      </c>
      <c r="W542" s="325" t="s">
        <v>243</v>
      </c>
      <c r="X542" s="604"/>
      <c r="Y542" s="604"/>
      <c r="Z542" s="604"/>
      <c r="AA542" s="604"/>
      <c r="AB542" s="604"/>
      <c r="AC542" s="604"/>
      <c r="AD542" s="604"/>
      <c r="AE542" s="604"/>
      <c r="AF542" s="604"/>
      <c r="AG542" s="604"/>
      <c r="AH542" s="604"/>
      <c r="AI542" s="604"/>
      <c r="AJ542" s="604"/>
      <c r="AK542" s="604"/>
      <c r="AL542" s="326"/>
      <c r="AM542" s="326"/>
      <c r="AN542" s="326" t="s">
        <v>2409</v>
      </c>
      <c r="AO542" s="326" t="s">
        <v>2409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2375</v>
      </c>
      <c r="BF542" s="326" t="s">
        <v>2375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5" t="s">
        <v>3636</v>
      </c>
      <c r="B543" s="188" t="s">
        <v>5234</v>
      </c>
      <c r="C543" s="605" t="s">
        <v>5235</v>
      </c>
      <c r="D543" s="325">
        <v>4733764.0</v>
      </c>
      <c r="E543" s="325" t="s">
        <v>67</v>
      </c>
      <c r="F543" s="325" t="s">
        <v>29</v>
      </c>
      <c r="G543" s="325" t="s">
        <v>5236</v>
      </c>
      <c r="H543" s="325" t="str">
        <f>IFERROR(VLOOKUP(G543,'Cadastro de assessores'!A:B,2,FALSE),"Não Cadastrado")</f>
        <v>18992</v>
      </c>
      <c r="I543" s="325"/>
      <c r="J543" s="606" t="s">
        <v>2372</v>
      </c>
      <c r="K543" s="325" t="s">
        <v>2372</v>
      </c>
      <c r="L543" s="325" t="s">
        <v>3640</v>
      </c>
      <c r="M543" s="608"/>
      <c r="N543" s="608">
        <v>44209.0</v>
      </c>
      <c r="O543" s="642">
        <v>44512.0</v>
      </c>
      <c r="P543" s="340" t="s">
        <v>3687</v>
      </c>
      <c r="Q543" s="602">
        <v>0.008</v>
      </c>
      <c r="R543" s="609" t="s">
        <v>5237</v>
      </c>
      <c r="S543" s="603"/>
      <c r="T543" s="325" t="str">
        <f t="shared" si="57"/>
        <v>Não Qualificado</v>
      </c>
      <c r="U543" s="325" t="s">
        <v>215</v>
      </c>
      <c r="V543" s="325" t="s">
        <v>2411</v>
      </c>
      <c r="W543" s="325" t="s">
        <v>29</v>
      </c>
      <c r="X543" s="604"/>
      <c r="Y543" s="604"/>
      <c r="Z543" s="604"/>
      <c r="AA543" s="604"/>
      <c r="AB543" s="604"/>
      <c r="AC543" s="604"/>
      <c r="AD543" s="604"/>
      <c r="AE543" s="604"/>
      <c r="AF543" s="604"/>
      <c r="AG543" s="604"/>
      <c r="AH543" s="604"/>
      <c r="AI543" s="604"/>
      <c r="AJ543" s="604"/>
      <c r="AK543" s="604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2375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8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2342</v>
      </c>
      <c r="D545" s="699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8"/>
      <c r="T545" s="492"/>
      <c r="U545" s="492"/>
      <c r="V545" s="492"/>
      <c r="W545" s="492"/>
      <c r="X545" s="700">
        <f t="shared" ref="X545:AZ545" si="58">SUM(X3:X543)</f>
        <v>0</v>
      </c>
      <c r="Y545" s="700">
        <f t="shared" si="58"/>
        <v>0</v>
      </c>
      <c r="Z545" s="700">
        <f t="shared" si="58"/>
        <v>0</v>
      </c>
      <c r="AA545" s="700">
        <f t="shared" si="58"/>
        <v>0</v>
      </c>
      <c r="AB545" s="700">
        <f t="shared" si="58"/>
        <v>0</v>
      </c>
      <c r="AC545" s="700">
        <f t="shared" si="58"/>
        <v>0</v>
      </c>
      <c r="AD545" s="700">
        <f t="shared" si="58"/>
        <v>0</v>
      </c>
      <c r="AE545" s="700">
        <f t="shared" si="58"/>
        <v>0</v>
      </c>
      <c r="AF545" s="700">
        <f t="shared" si="58"/>
        <v>0</v>
      </c>
      <c r="AG545" s="700">
        <f t="shared" si="58"/>
        <v>0</v>
      </c>
      <c r="AH545" s="700">
        <f t="shared" si="58"/>
        <v>0</v>
      </c>
      <c r="AI545" s="700">
        <f t="shared" si="58"/>
        <v>0</v>
      </c>
      <c r="AJ545" s="700">
        <f t="shared" si="58"/>
        <v>0</v>
      </c>
      <c r="AK545" s="700">
        <f t="shared" si="58"/>
        <v>0</v>
      </c>
      <c r="AL545" s="700">
        <f t="shared" si="58"/>
        <v>49939606.47</v>
      </c>
      <c r="AM545" s="700">
        <f t="shared" si="58"/>
        <v>56320445.3</v>
      </c>
      <c r="AN545" s="700">
        <f t="shared" si="58"/>
        <v>61178277.87</v>
      </c>
      <c r="AO545" s="700">
        <f t="shared" si="58"/>
        <v>127507478</v>
      </c>
      <c r="AP545" s="700">
        <f t="shared" si="58"/>
        <v>122724856.2</v>
      </c>
      <c r="AQ545" s="700">
        <f t="shared" si="58"/>
        <v>131155083.4</v>
      </c>
      <c r="AR545" s="700">
        <f t="shared" si="58"/>
        <v>131412065.4</v>
      </c>
      <c r="AS545" s="700">
        <f t="shared" si="58"/>
        <v>136452066.2</v>
      </c>
      <c r="AT545" s="700">
        <f t="shared" si="58"/>
        <v>140158681.6</v>
      </c>
      <c r="AU545" s="700">
        <f t="shared" si="58"/>
        <v>71262668.03</v>
      </c>
      <c r="AV545" s="700">
        <f t="shared" si="58"/>
        <v>69124058.38</v>
      </c>
      <c r="AW545" s="700">
        <f t="shared" si="58"/>
        <v>76850538.54</v>
      </c>
      <c r="AX545" s="700">
        <f t="shared" si="58"/>
        <v>69027370.7</v>
      </c>
      <c r="AY545" s="700">
        <f t="shared" si="58"/>
        <v>73362806.81</v>
      </c>
      <c r="AZ545" s="700">
        <f t="shared" si="58"/>
        <v>80914890.3</v>
      </c>
      <c r="BA545" s="700">
        <f t="shared" ref="BA545:BT545" si="59">SUM(BA2:BA543)</f>
        <v>86755962.91</v>
      </c>
      <c r="BB545" s="700">
        <f t="shared" si="59"/>
        <v>91413422.46</v>
      </c>
      <c r="BC545" s="700">
        <f t="shared" si="59"/>
        <v>101114599.6</v>
      </c>
      <c r="BD545" s="700">
        <f t="shared" si="59"/>
        <v>97384990.45</v>
      </c>
      <c r="BE545" s="700">
        <f t="shared" si="59"/>
        <v>129049070.1</v>
      </c>
      <c r="BF545" s="700">
        <f t="shared" si="59"/>
        <v>133680411</v>
      </c>
      <c r="BG545" s="700">
        <f t="shared" si="59"/>
        <v>132712631.9</v>
      </c>
      <c r="BH545" s="700">
        <f t="shared" si="59"/>
        <v>133649376.4</v>
      </c>
      <c r="BI545" s="700">
        <f t="shared" si="59"/>
        <v>134917880</v>
      </c>
      <c r="BJ545" s="700">
        <f t="shared" si="59"/>
        <v>135978013.7</v>
      </c>
      <c r="BK545" s="700">
        <f t="shared" si="59"/>
        <v>129078340.2</v>
      </c>
      <c r="BL545" s="700">
        <f t="shared" si="59"/>
        <v>134130576.3</v>
      </c>
      <c r="BM545" s="700">
        <f t="shared" si="59"/>
        <v>118095517.4</v>
      </c>
      <c r="BN545" s="700">
        <f t="shared" si="59"/>
        <v>79431765.17</v>
      </c>
      <c r="BO545" s="700">
        <f t="shared" si="59"/>
        <v>40285042.4</v>
      </c>
      <c r="BP545" s="700">
        <f t="shared" si="59"/>
        <v>25774006.55</v>
      </c>
      <c r="BQ545" s="700">
        <f t="shared" si="59"/>
        <v>20333651.86</v>
      </c>
      <c r="BR545" s="700">
        <f t="shared" si="59"/>
        <v>17231025.4</v>
      </c>
      <c r="BS545" s="700">
        <f t="shared" si="59"/>
        <v>14167989.99</v>
      </c>
      <c r="BT545" s="700">
        <f t="shared" si="59"/>
        <v>9188538.68</v>
      </c>
    </row>
    <row r="546" ht="15.75" customHeight="1">
      <c r="A546" s="550"/>
      <c r="B546" s="550"/>
      <c r="C546" s="550" t="s">
        <v>2344</v>
      </c>
      <c r="D546" s="699">
        <f>COUNTIF(J:J,"Encerrada")</f>
        <v>198</v>
      </c>
      <c r="E546" s="492"/>
      <c r="F546" s="492"/>
      <c r="G546" s="701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8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7"/>
      <c r="BK546" s="657"/>
      <c r="BL546" s="657"/>
      <c r="BM546" s="657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5238</v>
      </c>
      <c r="D547" s="699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8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5239</v>
      </c>
      <c r="BL547" s="278" t="s">
        <v>5240</v>
      </c>
      <c r="BM547" s="278" t="s">
        <v>5241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5242</v>
      </c>
      <c r="D548" s="699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8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3636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5243</v>
      </c>
      <c r="D549" s="699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2"/>
      <c r="N549" s="702"/>
      <c r="O549" s="425"/>
      <c r="P549" s="425"/>
      <c r="Q549" s="494"/>
      <c r="R549" s="496"/>
      <c r="S549" s="698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37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3"/>
      <c r="L550" s="703"/>
      <c r="M550" s="702"/>
      <c r="N550" s="702"/>
      <c r="O550" s="492"/>
      <c r="P550" s="492"/>
      <c r="Q550" s="494"/>
      <c r="R550" s="496"/>
      <c r="S550" s="698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164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8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3550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2"/>
      <c r="N552" s="702"/>
      <c r="O552" s="425"/>
      <c r="P552" s="425"/>
      <c r="Q552" s="494"/>
      <c r="R552" s="496"/>
      <c r="S552" s="698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3453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2"/>
      <c r="N553" s="702"/>
      <c r="O553" s="492"/>
      <c r="P553" s="492"/>
      <c r="Q553" s="494"/>
      <c r="R553" s="496"/>
      <c r="S553" s="698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2"/>
      <c r="N554" s="702"/>
      <c r="O554" s="425"/>
      <c r="P554" s="425"/>
      <c r="Q554" s="494"/>
      <c r="R554" s="496"/>
      <c r="S554" s="698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2"/>
      <c r="N555" s="702"/>
      <c r="O555" s="492"/>
      <c r="P555" s="492"/>
      <c r="Q555" s="494"/>
      <c r="R555" s="496"/>
      <c r="S555" s="698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5244</v>
      </c>
      <c r="BK555" s="278" t="s">
        <v>5245</v>
      </c>
      <c r="BL555" s="278" t="s">
        <v>5246</v>
      </c>
      <c r="BM555" s="278" t="s">
        <v>5246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BE1C5916-3226-48F1-A587-DFFC6D530E72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7B19DE6-98F3-4E5B-BFCF-193E09C20793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4" t="s">
        <v>5247</v>
      </c>
      <c r="B1" s="704" t="s">
        <v>197</v>
      </c>
    </row>
    <row r="2">
      <c r="A2" s="705" t="s">
        <v>354</v>
      </c>
      <c r="B2" s="706" t="s">
        <v>3456</v>
      </c>
    </row>
    <row r="3">
      <c r="A3" s="705" t="s">
        <v>1833</v>
      </c>
      <c r="B3" s="705" t="s">
        <v>5248</v>
      </c>
    </row>
    <row r="4">
      <c r="A4" s="81" t="s">
        <v>1313</v>
      </c>
      <c r="B4" s="705" t="s">
        <v>5248</v>
      </c>
    </row>
    <row r="5">
      <c r="A5" s="705" t="s">
        <v>3509</v>
      </c>
      <c r="B5" s="706" t="s">
        <v>3456</v>
      </c>
    </row>
    <row r="6">
      <c r="A6" s="705" t="s">
        <v>496</v>
      </c>
      <c r="B6" s="705" t="s">
        <v>5248</v>
      </c>
    </row>
    <row r="7">
      <c r="A7" s="705" t="s">
        <v>1291</v>
      </c>
      <c r="B7" s="705" t="s">
        <v>5248</v>
      </c>
    </row>
    <row r="8">
      <c r="A8" s="705" t="s">
        <v>72</v>
      </c>
      <c r="B8" s="705" t="s">
        <v>5248</v>
      </c>
    </row>
    <row r="9">
      <c r="A9" s="705" t="s">
        <v>688</v>
      </c>
      <c r="B9" s="705" t="s">
        <v>5248</v>
      </c>
    </row>
    <row r="10">
      <c r="A10" s="705" t="s">
        <v>2358</v>
      </c>
      <c r="B10" s="705" t="s">
        <v>5248</v>
      </c>
    </row>
    <row r="11">
      <c r="A11" s="705" t="s">
        <v>690</v>
      </c>
      <c r="B11" s="705" t="s">
        <v>5248</v>
      </c>
    </row>
    <row r="12">
      <c r="A12" s="705" t="s">
        <v>824</v>
      </c>
      <c r="B12" s="705" t="s">
        <v>5248</v>
      </c>
    </row>
    <row r="13">
      <c r="A13" s="705" t="s">
        <v>5249</v>
      </c>
      <c r="B13" s="706" t="s">
        <v>3456</v>
      </c>
    </row>
    <row r="14">
      <c r="A14" s="705" t="s">
        <v>453</v>
      </c>
      <c r="B14" s="705" t="s">
        <v>5248</v>
      </c>
    </row>
    <row r="15">
      <c r="A15" s="705" t="s">
        <v>55</v>
      </c>
      <c r="B15" s="705" t="s">
        <v>5248</v>
      </c>
    </row>
    <row r="16">
      <c r="A16" s="705" t="s">
        <v>570</v>
      </c>
      <c r="B16" s="706" t="s">
        <v>3456</v>
      </c>
    </row>
    <row r="17">
      <c r="A17" s="705" t="s">
        <v>702</v>
      </c>
      <c r="B17" s="705" t="s">
        <v>5248</v>
      </c>
    </row>
    <row r="18">
      <c r="A18" s="706" t="s">
        <v>1598</v>
      </c>
      <c r="B18" s="705" t="s">
        <v>5248</v>
      </c>
    </row>
    <row r="19">
      <c r="A19" s="705" t="s">
        <v>181</v>
      </c>
      <c r="B19" s="706" t="s">
        <v>3456</v>
      </c>
    </row>
    <row r="20" ht="15.75" customHeight="1">
      <c r="A20" s="705" t="s">
        <v>597</v>
      </c>
      <c r="B20" s="706" t="s">
        <v>3456</v>
      </c>
    </row>
    <row r="21" ht="15.75" customHeight="1">
      <c r="A21" s="705" t="s">
        <v>2069</v>
      </c>
      <c r="B21" s="706" t="s">
        <v>3456</v>
      </c>
    </row>
    <row r="22" ht="15.75" customHeight="1">
      <c r="A22" s="705" t="s">
        <v>79</v>
      </c>
      <c r="B22" s="705" t="s">
        <v>5248</v>
      </c>
    </row>
    <row r="23" ht="15.75" customHeight="1">
      <c r="A23" s="705" t="s">
        <v>42</v>
      </c>
      <c r="B23" s="705" t="s">
        <v>5248</v>
      </c>
    </row>
    <row r="24" ht="15.75" customHeight="1">
      <c r="A24" s="705" t="s">
        <v>1950</v>
      </c>
      <c r="B24" s="705" t="s">
        <v>5248</v>
      </c>
    </row>
    <row r="25" ht="15.75" customHeight="1">
      <c r="A25" s="705" t="s">
        <v>1825</v>
      </c>
      <c r="B25" s="705" t="s">
        <v>5248</v>
      </c>
    </row>
    <row r="26" ht="15.75" customHeight="1">
      <c r="A26" s="705" t="s">
        <v>3559</v>
      </c>
      <c r="B26" s="706" t="s">
        <v>3456</v>
      </c>
    </row>
    <row r="27" ht="15.75" customHeight="1">
      <c r="A27" s="705" t="s">
        <v>5250</v>
      </c>
      <c r="B27" s="705" t="s">
        <v>5248</v>
      </c>
    </row>
    <row r="28" ht="15.75" customHeight="1">
      <c r="A28" s="705" t="s">
        <v>2443</v>
      </c>
      <c r="B28" s="705" t="s">
        <v>5248</v>
      </c>
    </row>
    <row r="29" ht="15.75" customHeight="1">
      <c r="A29" s="705" t="s">
        <v>836</v>
      </c>
      <c r="B29" s="705" t="s">
        <v>5248</v>
      </c>
    </row>
    <row r="30" ht="15.75" customHeight="1">
      <c r="A30" s="705" t="s">
        <v>2980</v>
      </c>
      <c r="B30" s="706" t="s">
        <v>3456</v>
      </c>
    </row>
    <row r="31" ht="15.75" customHeight="1">
      <c r="A31" s="705" t="s">
        <v>92</v>
      </c>
      <c r="B31" s="706" t="s">
        <v>5248</v>
      </c>
    </row>
    <row r="32" ht="15.75" customHeight="1">
      <c r="A32" s="705" t="s">
        <v>74</v>
      </c>
      <c r="B32" s="706" t="s">
        <v>3456</v>
      </c>
    </row>
    <row r="33" ht="15.75" customHeight="1">
      <c r="A33" s="705" t="s">
        <v>301</v>
      </c>
      <c r="B33" s="705" t="s">
        <v>5248</v>
      </c>
    </row>
    <row r="34" ht="15.75" customHeight="1">
      <c r="A34" s="705" t="s">
        <v>76</v>
      </c>
      <c r="B34" s="705" t="s">
        <v>5248</v>
      </c>
    </row>
    <row r="35" ht="15.75" customHeight="1">
      <c r="A35" s="705" t="s">
        <v>2468</v>
      </c>
      <c r="B35" s="706" t="s">
        <v>3456</v>
      </c>
    </row>
    <row r="36" ht="15.75" customHeight="1">
      <c r="A36" s="705" t="s">
        <v>1922</v>
      </c>
      <c r="B36" s="705" t="s">
        <v>5248</v>
      </c>
    </row>
    <row r="37" ht="15.75" customHeight="1">
      <c r="A37" s="705" t="s">
        <v>438</v>
      </c>
      <c r="B37" s="706" t="s">
        <v>3456</v>
      </c>
    </row>
    <row r="38" ht="15.75" customHeight="1">
      <c r="A38" s="705" t="s">
        <v>2414</v>
      </c>
      <c r="B38" s="706" t="s">
        <v>3456</v>
      </c>
    </row>
    <row r="39" ht="15.75" customHeight="1">
      <c r="A39" s="705" t="s">
        <v>471</v>
      </c>
      <c r="B39" s="705" t="s">
        <v>5248</v>
      </c>
    </row>
    <row r="40" ht="15.75" customHeight="1">
      <c r="A40" s="705" t="s">
        <v>3531</v>
      </c>
      <c r="B40" s="706" t="s">
        <v>3456</v>
      </c>
    </row>
    <row r="41" ht="15.75" customHeight="1">
      <c r="A41" s="705" t="s">
        <v>2371</v>
      </c>
      <c r="B41" s="705" t="s">
        <v>5248</v>
      </c>
    </row>
    <row r="42" ht="15.75" customHeight="1">
      <c r="A42" s="705" t="s">
        <v>52</v>
      </c>
      <c r="B42" s="705" t="s">
        <v>5248</v>
      </c>
    </row>
    <row r="43" ht="15.75" customHeight="1">
      <c r="A43" s="705" t="s">
        <v>238</v>
      </c>
      <c r="B43" s="705" t="s">
        <v>5248</v>
      </c>
    </row>
    <row r="44" ht="15.75" customHeight="1">
      <c r="A44" s="705" t="s">
        <v>2612</v>
      </c>
      <c r="B44" s="706" t="s">
        <v>3456</v>
      </c>
    </row>
    <row r="45" ht="15.75" customHeight="1">
      <c r="A45" s="705" t="s">
        <v>2359</v>
      </c>
      <c r="B45" s="705" t="s">
        <v>5248</v>
      </c>
    </row>
    <row r="46" ht="15.75" customHeight="1">
      <c r="A46" s="705" t="s">
        <v>63</v>
      </c>
      <c r="B46" s="706" t="s">
        <v>3456</v>
      </c>
    </row>
    <row r="47" ht="15.75" customHeight="1">
      <c r="A47" s="705" t="s">
        <v>1541</v>
      </c>
      <c r="B47" s="705" t="s">
        <v>5248</v>
      </c>
    </row>
    <row r="48" ht="15.75" customHeight="1">
      <c r="A48" s="705" t="s">
        <v>30</v>
      </c>
      <c r="B48" s="706" t="s">
        <v>3456</v>
      </c>
    </row>
    <row r="49" ht="15.75" customHeight="1">
      <c r="A49" s="705" t="s">
        <v>234</v>
      </c>
      <c r="B49" s="706" t="s">
        <v>3456</v>
      </c>
    </row>
    <row r="50" ht="15.75" customHeight="1">
      <c r="A50" s="705" t="s">
        <v>919</v>
      </c>
      <c r="B50" s="706" t="s">
        <v>3456</v>
      </c>
    </row>
    <row r="51" ht="15.75" customHeight="1">
      <c r="A51" s="705" t="s">
        <v>2735</v>
      </c>
      <c r="B51" s="705" t="s">
        <v>5248</v>
      </c>
    </row>
    <row r="52" ht="15.75" customHeight="1">
      <c r="A52" s="705" t="s">
        <v>20</v>
      </c>
      <c r="B52" s="705" t="s">
        <v>5248</v>
      </c>
    </row>
    <row r="53" ht="15.75" customHeight="1">
      <c r="A53" s="705" t="s">
        <v>289</v>
      </c>
      <c r="B53" s="705" t="s">
        <v>5248</v>
      </c>
    </row>
    <row r="54" ht="15.75" customHeight="1">
      <c r="A54" s="704" t="s">
        <v>120</v>
      </c>
      <c r="B54" s="707" t="s">
        <v>5248</v>
      </c>
    </row>
    <row r="55" ht="15.75" customHeight="1">
      <c r="A55" s="704" t="s">
        <v>114</v>
      </c>
      <c r="B55" s="707" t="s">
        <v>3456</v>
      </c>
    </row>
    <row r="56" ht="15.75" customHeight="1">
      <c r="A56" s="704" t="s">
        <v>1440</v>
      </c>
      <c r="B56" s="707" t="s">
        <v>3456</v>
      </c>
    </row>
    <row r="57" ht="15.75" customHeight="1">
      <c r="A57" s="704" t="s">
        <v>124</v>
      </c>
      <c r="B57" s="704" t="s">
        <v>5248</v>
      </c>
    </row>
    <row r="58" ht="15.75" customHeight="1">
      <c r="A58" s="704" t="s">
        <v>157</v>
      </c>
      <c r="B58" s="704" t="s">
        <v>5248</v>
      </c>
    </row>
    <row r="59" ht="15.75" customHeight="1">
      <c r="A59" s="704" t="s">
        <v>803</v>
      </c>
      <c r="B59" s="704" t="s">
        <v>5248</v>
      </c>
    </row>
    <row r="60" ht="15.75" customHeight="1">
      <c r="A60" s="704" t="s">
        <v>2131</v>
      </c>
      <c r="B60" s="704" t="s">
        <v>5248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8" t="s">
        <v>5251</v>
      </c>
      <c r="B1" s="708" t="s">
        <v>5252</v>
      </c>
      <c r="C1" s="708" t="s">
        <v>5253</v>
      </c>
      <c r="D1" s="708" t="s">
        <v>5254</v>
      </c>
      <c r="E1" s="708" t="s">
        <v>5255</v>
      </c>
      <c r="F1" s="708" t="s">
        <v>5256</v>
      </c>
      <c r="G1" s="708" t="s">
        <v>5257</v>
      </c>
    </row>
    <row r="2" ht="15.75" customHeight="1">
      <c r="A2" s="709" t="s">
        <v>5258</v>
      </c>
      <c r="B2" s="704" t="s">
        <v>5259</v>
      </c>
      <c r="C2" s="710">
        <v>30271.0</v>
      </c>
      <c r="D2" s="704">
        <f t="shared" ref="D2:D14" si="1">DATEDIF(C2,$C$121,"Y")</f>
        <v>37</v>
      </c>
      <c r="E2" s="704" t="s">
        <v>5260</v>
      </c>
      <c r="F2" s="704" t="s">
        <v>5261</v>
      </c>
      <c r="G2" s="711">
        <v>326844.0</v>
      </c>
      <c r="J2" s="712" t="s">
        <v>5252</v>
      </c>
      <c r="K2" s="704" t="s">
        <v>5262</v>
      </c>
      <c r="L2" s="704" t="s">
        <v>5263</v>
      </c>
      <c r="M2" s="704" t="s">
        <v>5264</v>
      </c>
      <c r="N2" s="704" t="s">
        <v>5263</v>
      </c>
      <c r="O2" s="704" t="s">
        <v>5265</v>
      </c>
    </row>
    <row r="3" ht="15.75" customHeight="1">
      <c r="A3" s="713" t="s">
        <v>5266</v>
      </c>
      <c r="B3" s="704" t="s">
        <v>5267</v>
      </c>
      <c r="C3" s="710">
        <v>20755.0</v>
      </c>
      <c r="D3" s="704">
        <f t="shared" si="1"/>
        <v>63</v>
      </c>
      <c r="E3" s="704" t="s">
        <v>5268</v>
      </c>
      <c r="F3" s="704" t="s">
        <v>5261</v>
      </c>
      <c r="G3" s="711">
        <v>100078.05</v>
      </c>
      <c r="J3" s="244" t="s">
        <v>5269</v>
      </c>
      <c r="K3" s="704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5270</v>
      </c>
      <c r="B4" s="704" t="s">
        <v>5259</v>
      </c>
      <c r="C4" s="710">
        <v>28058.0</v>
      </c>
      <c r="D4" s="704">
        <f t="shared" si="1"/>
        <v>43</v>
      </c>
      <c r="E4" s="704" t="s">
        <v>5271</v>
      </c>
      <c r="F4" s="704" t="s">
        <v>5261</v>
      </c>
      <c r="G4" s="711">
        <v>49196.01</v>
      </c>
      <c r="J4" s="244" t="s">
        <v>5272</v>
      </c>
      <c r="K4" s="704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244" t="s">
        <v>5273</v>
      </c>
      <c r="B5" s="704" t="s">
        <v>5259</v>
      </c>
      <c r="C5" s="710">
        <v>29075.0</v>
      </c>
      <c r="D5" s="704">
        <f t="shared" si="1"/>
        <v>40</v>
      </c>
      <c r="E5" s="704" t="s">
        <v>5271</v>
      </c>
      <c r="F5" s="704" t="s">
        <v>5261</v>
      </c>
      <c r="G5" s="711">
        <v>100349.0</v>
      </c>
      <c r="J5" s="244" t="s">
        <v>5262</v>
      </c>
      <c r="K5" s="704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2409</v>
      </c>
      <c r="P5" s="717">
        <f>SUM(P3:P4)</f>
        <v>108</v>
      </c>
    </row>
    <row r="6" ht="15.75" customHeight="1">
      <c r="A6" s="713" t="s">
        <v>5274</v>
      </c>
      <c r="B6" s="704" t="s">
        <v>5259</v>
      </c>
      <c r="C6" s="710">
        <v>26364.0</v>
      </c>
      <c r="D6" s="704">
        <f t="shared" si="1"/>
        <v>47</v>
      </c>
      <c r="E6" s="704" t="s">
        <v>5271</v>
      </c>
      <c r="F6" s="704" t="s">
        <v>5261</v>
      </c>
      <c r="G6" s="711">
        <v>254439.0</v>
      </c>
      <c r="P6" s="717"/>
    </row>
    <row r="7" ht="15.75" customHeight="1">
      <c r="A7" s="713" t="s">
        <v>5275</v>
      </c>
      <c r="B7" s="704" t="s">
        <v>5259</v>
      </c>
      <c r="C7" s="710">
        <v>30591.0</v>
      </c>
      <c r="D7" s="704">
        <f t="shared" si="1"/>
        <v>36</v>
      </c>
      <c r="E7" s="704" t="s">
        <v>5260</v>
      </c>
      <c r="F7" s="704" t="s">
        <v>5276</v>
      </c>
      <c r="G7" s="711">
        <v>105616.0</v>
      </c>
      <c r="J7" s="712" t="s">
        <v>5254</v>
      </c>
      <c r="K7" s="704" t="s">
        <v>5262</v>
      </c>
      <c r="L7" s="704" t="s">
        <v>5263</v>
      </c>
      <c r="M7" s="704" t="s">
        <v>5277</v>
      </c>
      <c r="N7" s="704" t="s">
        <v>5263</v>
      </c>
      <c r="O7" s="704" t="s">
        <v>5265</v>
      </c>
      <c r="P7" s="717"/>
    </row>
    <row r="8" ht="15.75" customHeight="1">
      <c r="A8" s="244" t="s">
        <v>5278</v>
      </c>
      <c r="B8" s="704" t="s">
        <v>5259</v>
      </c>
      <c r="C8" s="710">
        <v>28792.0</v>
      </c>
      <c r="D8" s="704">
        <f t="shared" si="1"/>
        <v>41</v>
      </c>
      <c r="E8" s="704" t="s">
        <v>5279</v>
      </c>
      <c r="F8" s="704" t="s">
        <v>5261</v>
      </c>
      <c r="G8" s="711">
        <v>1013833.0</v>
      </c>
      <c r="J8" s="244" t="s">
        <v>5280</v>
      </c>
      <c r="K8" s="704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244" t="s">
        <v>5281</v>
      </c>
      <c r="B9" s="704" t="s">
        <v>5259</v>
      </c>
      <c r="C9" s="710">
        <v>33605.0</v>
      </c>
      <c r="D9" s="704">
        <f t="shared" si="1"/>
        <v>28</v>
      </c>
      <c r="E9" s="704" t="s">
        <v>5282</v>
      </c>
      <c r="F9" s="704" t="s">
        <v>5261</v>
      </c>
      <c r="G9" s="711">
        <v>5158.12</v>
      </c>
      <c r="J9" s="244" t="s">
        <v>5283</v>
      </c>
      <c r="K9" s="704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5284</v>
      </c>
      <c r="B10" s="704" t="s">
        <v>5267</v>
      </c>
      <c r="C10" s="710">
        <v>23623.0</v>
      </c>
      <c r="D10" s="704">
        <f t="shared" si="1"/>
        <v>55</v>
      </c>
      <c r="E10" s="704" t="s">
        <v>5285</v>
      </c>
      <c r="F10" s="704" t="s">
        <v>5261</v>
      </c>
      <c r="G10" s="711">
        <v>928015.0</v>
      </c>
      <c r="J10" s="244" t="s">
        <v>5286</v>
      </c>
      <c r="K10" s="704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5287</v>
      </c>
      <c r="B11" s="704" t="s">
        <v>5267</v>
      </c>
      <c r="C11" s="710">
        <v>31602.0</v>
      </c>
      <c r="D11" s="704">
        <f t="shared" si="1"/>
        <v>33</v>
      </c>
      <c r="E11" s="704" t="s">
        <v>5288</v>
      </c>
      <c r="F11" s="704" t="s">
        <v>5261</v>
      </c>
      <c r="G11" s="711">
        <v>449686.0</v>
      </c>
      <c r="J11" s="244" t="s">
        <v>5289</v>
      </c>
      <c r="K11" s="704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5290</v>
      </c>
      <c r="B12" s="704" t="s">
        <v>5267</v>
      </c>
      <c r="C12" s="710">
        <v>24295.0</v>
      </c>
      <c r="D12" s="704">
        <f t="shared" si="1"/>
        <v>53</v>
      </c>
      <c r="E12" s="704" t="s">
        <v>5291</v>
      </c>
      <c r="F12" s="704" t="s">
        <v>5261</v>
      </c>
      <c r="G12" s="711">
        <v>174816.0</v>
      </c>
      <c r="J12" s="244" t="s">
        <v>5292</v>
      </c>
      <c r="K12" s="704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5293</v>
      </c>
      <c r="B13" s="704" t="s">
        <v>5259</v>
      </c>
      <c r="C13" s="710">
        <v>13520.0</v>
      </c>
      <c r="D13" s="704">
        <f t="shared" si="1"/>
        <v>82</v>
      </c>
      <c r="E13" s="704" t="s">
        <v>5294</v>
      </c>
      <c r="F13" s="704" t="s">
        <v>5295</v>
      </c>
      <c r="G13" s="711">
        <v>147417.0</v>
      </c>
      <c r="J13" s="244" t="s">
        <v>5296</v>
      </c>
      <c r="K13" s="704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5297</v>
      </c>
      <c r="B14" s="704" t="s">
        <v>5259</v>
      </c>
      <c r="C14" s="710">
        <v>23066.0</v>
      </c>
      <c r="D14" s="704">
        <f t="shared" si="1"/>
        <v>56</v>
      </c>
      <c r="E14" s="704" t="s">
        <v>5260</v>
      </c>
      <c r="F14" s="704" t="s">
        <v>5261</v>
      </c>
      <c r="G14" s="711">
        <v>31376.0</v>
      </c>
      <c r="J14" s="244" t="s">
        <v>5298</v>
      </c>
      <c r="K14" s="704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3188</v>
      </c>
    </row>
    <row r="15" ht="15.75" customHeight="1">
      <c r="A15" s="721" t="s">
        <v>5299</v>
      </c>
      <c r="B15" s="704" t="s">
        <v>5259</v>
      </c>
      <c r="C15" s="710"/>
      <c r="D15" s="704"/>
      <c r="E15" s="704" t="s">
        <v>5279</v>
      </c>
      <c r="F15" s="704"/>
      <c r="G15" s="711">
        <v>0.0</v>
      </c>
      <c r="J15" s="244" t="s">
        <v>5262</v>
      </c>
      <c r="K15" s="704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244" t="s">
        <v>5300</v>
      </c>
      <c r="B16" s="704" t="s">
        <v>5267</v>
      </c>
      <c r="C16" s="710">
        <v>29816.0</v>
      </c>
      <c r="D16" s="704">
        <f t="shared" ref="D16:D53" si="5">DATEDIF(C16,$C$121,"Y")</f>
        <v>38</v>
      </c>
      <c r="E16" s="704" t="s">
        <v>5288</v>
      </c>
      <c r="F16" s="704" t="s">
        <v>5261</v>
      </c>
      <c r="G16" s="711">
        <v>101819.0</v>
      </c>
    </row>
    <row r="17" ht="15.75" customHeight="1">
      <c r="A17" s="713" t="s">
        <v>5301</v>
      </c>
      <c r="B17" s="704" t="s">
        <v>5267</v>
      </c>
      <c r="C17" s="710">
        <v>31091.0</v>
      </c>
      <c r="D17" s="704">
        <f t="shared" si="5"/>
        <v>34</v>
      </c>
      <c r="E17" s="704" t="s">
        <v>5288</v>
      </c>
      <c r="F17" s="704" t="s">
        <v>5261</v>
      </c>
      <c r="G17" s="711">
        <v>35841.42</v>
      </c>
      <c r="J17" s="708" t="s">
        <v>5255</v>
      </c>
      <c r="K17" s="704" t="s">
        <v>5262</v>
      </c>
      <c r="L17" s="704" t="s">
        <v>5263</v>
      </c>
      <c r="M17" s="704" t="s">
        <v>5302</v>
      </c>
      <c r="N17" s="704" t="s">
        <v>5263</v>
      </c>
      <c r="O17" s="704" t="s">
        <v>5265</v>
      </c>
      <c r="R17" s="720" t="s">
        <v>3188</v>
      </c>
    </row>
    <row r="18" ht="15.75" customHeight="1">
      <c r="A18" s="713" t="s">
        <v>5303</v>
      </c>
      <c r="B18" s="704" t="s">
        <v>5259</v>
      </c>
      <c r="C18" s="710">
        <v>31386.0</v>
      </c>
      <c r="D18" s="704">
        <f t="shared" si="5"/>
        <v>34</v>
      </c>
      <c r="E18" s="704" t="s">
        <v>5304</v>
      </c>
      <c r="F18" s="704" t="s">
        <v>5261</v>
      </c>
      <c r="G18" s="711">
        <v>215750.0</v>
      </c>
      <c r="J18" s="244" t="s">
        <v>5260</v>
      </c>
      <c r="K18" s="704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5305</v>
      </c>
      <c r="B19" s="704" t="s">
        <v>5259</v>
      </c>
      <c r="C19" s="710">
        <v>23072.0</v>
      </c>
      <c r="D19" s="704">
        <f t="shared" si="5"/>
        <v>56</v>
      </c>
      <c r="E19" s="704" t="s">
        <v>5306</v>
      </c>
      <c r="F19" s="704" t="s">
        <v>5261</v>
      </c>
      <c r="G19" s="711">
        <v>132923.0</v>
      </c>
      <c r="J19" s="244" t="s">
        <v>5279</v>
      </c>
      <c r="K19" s="704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5307</v>
      </c>
      <c r="B20" s="704" t="s">
        <v>5259</v>
      </c>
      <c r="C20" s="710">
        <v>29186.0</v>
      </c>
      <c r="D20" s="704">
        <f t="shared" si="5"/>
        <v>40</v>
      </c>
      <c r="E20" s="704" t="s">
        <v>5282</v>
      </c>
      <c r="F20" s="704" t="s">
        <v>5261</v>
      </c>
      <c r="G20" s="711">
        <f>707418+847182</f>
        <v>1554600</v>
      </c>
      <c r="J20" s="244" t="s">
        <v>5282</v>
      </c>
      <c r="K20" s="704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244" t="s">
        <v>5308</v>
      </c>
      <c r="B21" s="704" t="s">
        <v>5267</v>
      </c>
      <c r="C21" s="710">
        <v>30936.0</v>
      </c>
      <c r="D21" s="704">
        <f t="shared" si="5"/>
        <v>35</v>
      </c>
      <c r="E21" s="704" t="s">
        <v>5309</v>
      </c>
      <c r="F21" s="704" t="s">
        <v>5261</v>
      </c>
      <c r="G21" s="711">
        <v>511766.0</v>
      </c>
      <c r="H21" s="720"/>
      <c r="I21" s="720"/>
      <c r="J21" s="244" t="s">
        <v>5271</v>
      </c>
      <c r="K21" s="704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5310</v>
      </c>
      <c r="B22" s="704" t="s">
        <v>5259</v>
      </c>
      <c r="C22" s="710">
        <v>26191.0</v>
      </c>
      <c r="D22" s="704">
        <f t="shared" si="5"/>
        <v>48</v>
      </c>
      <c r="E22" s="704" t="s">
        <v>5311</v>
      </c>
      <c r="F22" s="704" t="s">
        <v>5261</v>
      </c>
      <c r="G22" s="711">
        <v>916562.0</v>
      </c>
      <c r="J22" s="244" t="s">
        <v>5304</v>
      </c>
      <c r="K22" s="704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5312</v>
      </c>
      <c r="B23" s="704" t="s">
        <v>5259</v>
      </c>
      <c r="C23" s="710">
        <v>32417.0</v>
      </c>
      <c r="D23" s="704">
        <f t="shared" si="5"/>
        <v>31</v>
      </c>
      <c r="E23" s="704" t="s">
        <v>5279</v>
      </c>
      <c r="F23" s="704" t="s">
        <v>5261</v>
      </c>
      <c r="G23" s="711">
        <v>332795.0</v>
      </c>
      <c r="J23" s="244" t="s">
        <v>5313</v>
      </c>
      <c r="K23" s="704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3188</v>
      </c>
    </row>
    <row r="24" ht="15.75" customHeight="1">
      <c r="A24" s="713" t="s">
        <v>5314</v>
      </c>
      <c r="B24" s="704" t="s">
        <v>5267</v>
      </c>
      <c r="C24" s="710">
        <v>26324.0</v>
      </c>
      <c r="D24" s="704">
        <f t="shared" si="5"/>
        <v>47</v>
      </c>
      <c r="E24" s="704" t="s">
        <v>5288</v>
      </c>
      <c r="F24" s="704" t="s">
        <v>5261</v>
      </c>
      <c r="G24" s="711">
        <v>191406.0</v>
      </c>
      <c r="J24" s="244" t="s">
        <v>5306</v>
      </c>
      <c r="K24" s="704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3188</v>
      </c>
    </row>
    <row r="25" ht="15.75" customHeight="1">
      <c r="A25" s="713" t="s">
        <v>5315</v>
      </c>
      <c r="B25" s="704" t="s">
        <v>5267</v>
      </c>
      <c r="C25" s="710">
        <v>24529.0</v>
      </c>
      <c r="D25" s="704">
        <f t="shared" si="5"/>
        <v>52</v>
      </c>
      <c r="E25" s="704" t="s">
        <v>5316</v>
      </c>
      <c r="F25" s="704" t="s">
        <v>5261</v>
      </c>
      <c r="G25" s="711">
        <v>91137.0</v>
      </c>
      <c r="J25" s="244" t="s">
        <v>5294</v>
      </c>
      <c r="K25" s="704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5317</v>
      </c>
      <c r="B26" s="704" t="s">
        <v>5259</v>
      </c>
      <c r="C26" s="710">
        <v>28883.0</v>
      </c>
      <c r="D26" s="704">
        <f t="shared" si="5"/>
        <v>40</v>
      </c>
      <c r="E26" s="704" t="s">
        <v>5304</v>
      </c>
      <c r="F26" s="704" t="s">
        <v>5261</v>
      </c>
      <c r="G26" s="711">
        <v>271013.45</v>
      </c>
      <c r="J26" s="244" t="s">
        <v>5318</v>
      </c>
      <c r="K26" s="704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5319</v>
      </c>
      <c r="B27" s="704" t="s">
        <v>5267</v>
      </c>
      <c r="C27" s="710">
        <v>22919.0</v>
      </c>
      <c r="D27" s="704">
        <f t="shared" si="5"/>
        <v>57</v>
      </c>
      <c r="E27" s="704" t="s">
        <v>5288</v>
      </c>
      <c r="F27" s="704" t="s">
        <v>5261</v>
      </c>
      <c r="G27" s="711">
        <v>187575.0</v>
      </c>
      <c r="J27" s="244" t="s">
        <v>5320</v>
      </c>
      <c r="K27" s="704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5321</v>
      </c>
      <c r="B28" s="704" t="s">
        <v>5267</v>
      </c>
      <c r="C28" s="710">
        <v>25781.0</v>
      </c>
      <c r="D28" s="704">
        <f t="shared" si="5"/>
        <v>49</v>
      </c>
      <c r="E28" s="704"/>
      <c r="F28" s="704" t="s">
        <v>5261</v>
      </c>
      <c r="G28" s="711">
        <v>0.0</v>
      </c>
      <c r="J28" s="244" t="s">
        <v>5262</v>
      </c>
      <c r="K28" s="704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244" t="s">
        <v>5322</v>
      </c>
      <c r="B29" s="704" t="s">
        <v>5259</v>
      </c>
      <c r="C29" s="710">
        <v>27513.0</v>
      </c>
      <c r="D29" s="704">
        <f t="shared" si="5"/>
        <v>44</v>
      </c>
      <c r="E29" s="704" t="s">
        <v>5282</v>
      </c>
      <c r="F29" s="704"/>
      <c r="G29" s="711">
        <v>57062.68</v>
      </c>
    </row>
    <row r="30" ht="15.75" customHeight="1">
      <c r="A30" s="244" t="s">
        <v>5323</v>
      </c>
      <c r="B30" s="704" t="s">
        <v>5267</v>
      </c>
      <c r="C30" s="710">
        <v>22401.0</v>
      </c>
      <c r="D30" s="704">
        <f t="shared" si="5"/>
        <v>58</v>
      </c>
      <c r="E30" s="704" t="s">
        <v>5288</v>
      </c>
      <c r="F30" s="704" t="s">
        <v>5261</v>
      </c>
      <c r="G30" s="711">
        <v>163478.0</v>
      </c>
    </row>
    <row r="31" ht="15.75" customHeight="1">
      <c r="A31" s="721" t="s">
        <v>5324</v>
      </c>
      <c r="B31" s="704" t="s">
        <v>5267</v>
      </c>
      <c r="C31" s="710">
        <v>19484.0</v>
      </c>
      <c r="D31" s="704">
        <f t="shared" si="5"/>
        <v>66</v>
      </c>
      <c r="E31" s="704" t="s">
        <v>5325</v>
      </c>
      <c r="F31" s="704" t="s">
        <v>5261</v>
      </c>
      <c r="G31" s="711">
        <v>0.0</v>
      </c>
      <c r="J31" s="708" t="s">
        <v>5257</v>
      </c>
    </row>
    <row r="32" ht="15.75" customHeight="1">
      <c r="A32" s="713" t="s">
        <v>5326</v>
      </c>
      <c r="B32" s="704" t="s">
        <v>5259</v>
      </c>
      <c r="C32" s="710">
        <v>25747.0</v>
      </c>
      <c r="D32" s="704">
        <f t="shared" si="5"/>
        <v>49</v>
      </c>
      <c r="E32" s="704" t="s">
        <v>5271</v>
      </c>
      <c r="F32" s="704" t="s">
        <v>5261</v>
      </c>
      <c r="G32" s="711">
        <f>205400+183458</f>
        <v>388858</v>
      </c>
    </row>
    <row r="33" ht="15.75" customHeight="1">
      <c r="A33" s="713" t="s">
        <v>5327</v>
      </c>
      <c r="B33" s="704" t="s">
        <v>5259</v>
      </c>
      <c r="C33" s="710">
        <v>28151.0</v>
      </c>
      <c r="D33" s="704">
        <f t="shared" si="5"/>
        <v>42</v>
      </c>
      <c r="E33" s="704" t="s">
        <v>5271</v>
      </c>
      <c r="F33" s="704" t="s">
        <v>5261</v>
      </c>
      <c r="G33" s="711">
        <v>56328.0</v>
      </c>
    </row>
    <row r="34" ht="15.75" customHeight="1">
      <c r="A34" s="244" t="s">
        <v>5328</v>
      </c>
      <c r="B34" s="704" t="s">
        <v>5259</v>
      </c>
      <c r="C34" s="710">
        <v>27906.0</v>
      </c>
      <c r="D34" s="704">
        <f t="shared" si="5"/>
        <v>43</v>
      </c>
      <c r="E34" s="704" t="s">
        <v>5318</v>
      </c>
      <c r="F34" s="704" t="s">
        <v>5261</v>
      </c>
      <c r="G34" s="711">
        <v>257451.0</v>
      </c>
    </row>
    <row r="35" ht="15.75" customHeight="1">
      <c r="A35" s="244" t="s">
        <v>5329</v>
      </c>
      <c r="B35" s="704" t="s">
        <v>5259</v>
      </c>
      <c r="C35" s="710">
        <v>28906.0</v>
      </c>
      <c r="D35" s="704">
        <f t="shared" si="5"/>
        <v>40</v>
      </c>
      <c r="E35" s="704" t="s">
        <v>5282</v>
      </c>
      <c r="F35" s="704" t="s">
        <v>5261</v>
      </c>
      <c r="G35" s="711">
        <v>402433.0</v>
      </c>
    </row>
    <row r="36" ht="15.75" customHeight="1">
      <c r="A36" s="713" t="s">
        <v>5330</v>
      </c>
      <c r="B36" s="704" t="s">
        <v>5259</v>
      </c>
      <c r="C36" s="710">
        <v>30587.0</v>
      </c>
      <c r="D36" s="704">
        <f t="shared" si="5"/>
        <v>36</v>
      </c>
      <c r="E36" s="704" t="s">
        <v>5304</v>
      </c>
      <c r="F36" s="704" t="s">
        <v>5261</v>
      </c>
      <c r="G36" s="711">
        <f>458323+1000228</f>
        <v>1458551</v>
      </c>
    </row>
    <row r="37" ht="15.75" customHeight="1">
      <c r="A37" s="713" t="s">
        <v>5331</v>
      </c>
      <c r="B37" s="704" t="s">
        <v>5267</v>
      </c>
      <c r="C37" s="710">
        <v>15096.0</v>
      </c>
      <c r="D37" s="704">
        <f t="shared" si="5"/>
        <v>78</v>
      </c>
      <c r="E37" s="704" t="s">
        <v>5325</v>
      </c>
      <c r="F37" s="704" t="s">
        <v>5261</v>
      </c>
      <c r="G37" s="711">
        <v>179256.0</v>
      </c>
    </row>
    <row r="38" ht="15.75" customHeight="1">
      <c r="A38" s="713" t="s">
        <v>5332</v>
      </c>
      <c r="B38" s="704" t="s">
        <v>5259</v>
      </c>
      <c r="C38" s="710">
        <v>27655.0</v>
      </c>
      <c r="D38" s="704">
        <f t="shared" si="5"/>
        <v>44</v>
      </c>
      <c r="E38" s="704" t="s">
        <v>5306</v>
      </c>
      <c r="F38" s="704" t="s">
        <v>5333</v>
      </c>
      <c r="G38" s="711">
        <v>769189.0</v>
      </c>
      <c r="J38" s="720" t="s">
        <v>3188</v>
      </c>
    </row>
    <row r="39" ht="15.75" customHeight="1">
      <c r="A39" s="713" t="s">
        <v>5334</v>
      </c>
      <c r="B39" s="704" t="s">
        <v>5259</v>
      </c>
      <c r="C39" s="710">
        <v>31245.0</v>
      </c>
      <c r="D39" s="704">
        <f t="shared" si="5"/>
        <v>34</v>
      </c>
      <c r="E39" s="704" t="s">
        <v>5282</v>
      </c>
      <c r="F39" s="704" t="s">
        <v>5261</v>
      </c>
      <c r="G39" s="711">
        <v>166417.0</v>
      </c>
      <c r="J39" s="720" t="s">
        <v>3188</v>
      </c>
      <c r="K39" s="720" t="s">
        <v>3188</v>
      </c>
    </row>
    <row r="40" ht="15.75" customHeight="1">
      <c r="A40" s="244" t="s">
        <v>5335</v>
      </c>
      <c r="B40" s="704" t="s">
        <v>5259</v>
      </c>
      <c r="C40" s="710">
        <v>28270.0</v>
      </c>
      <c r="D40" s="704">
        <f t="shared" si="5"/>
        <v>42</v>
      </c>
      <c r="E40" s="704" t="s">
        <v>5304</v>
      </c>
      <c r="F40" s="704" t="s">
        <v>5261</v>
      </c>
      <c r="G40" s="711">
        <v>208601.0</v>
      </c>
    </row>
    <row r="41" ht="15.75" customHeight="1">
      <c r="A41" s="719" t="s">
        <v>4255</v>
      </c>
      <c r="B41" s="704" t="s">
        <v>5259</v>
      </c>
      <c r="C41" s="710">
        <v>23924.0</v>
      </c>
      <c r="D41" s="704">
        <f t="shared" si="5"/>
        <v>54</v>
      </c>
      <c r="E41" s="704" t="s">
        <v>5282</v>
      </c>
      <c r="F41" s="704"/>
      <c r="G41" s="711">
        <v>278844.53</v>
      </c>
      <c r="J41" s="720" t="s">
        <v>3188</v>
      </c>
    </row>
    <row r="42" ht="15.75" customHeight="1">
      <c r="A42" s="719" t="s">
        <v>5336</v>
      </c>
      <c r="B42" s="704" t="s">
        <v>5259</v>
      </c>
      <c r="C42" s="710">
        <v>33469.0</v>
      </c>
      <c r="D42" s="704">
        <f t="shared" si="5"/>
        <v>28</v>
      </c>
      <c r="E42" s="704" t="s">
        <v>5260</v>
      </c>
      <c r="F42" s="704" t="s">
        <v>5337</v>
      </c>
      <c r="G42" s="711">
        <v>131927.0</v>
      </c>
      <c r="J42" s="720" t="s">
        <v>3188</v>
      </c>
    </row>
    <row r="43" ht="15.75" customHeight="1">
      <c r="A43" s="713" t="s">
        <v>5338</v>
      </c>
      <c r="B43" s="704" t="s">
        <v>5259</v>
      </c>
      <c r="C43" s="710">
        <v>25643.0</v>
      </c>
      <c r="D43" s="704">
        <f t="shared" si="5"/>
        <v>49</v>
      </c>
      <c r="E43" s="704" t="s">
        <v>5304</v>
      </c>
      <c r="F43" s="704" t="s">
        <v>5261</v>
      </c>
      <c r="G43" s="711">
        <v>506417.0</v>
      </c>
      <c r="K43" s="720" t="s">
        <v>3188</v>
      </c>
      <c r="L43" s="720" t="s">
        <v>3188</v>
      </c>
    </row>
    <row r="44" ht="15.75" customHeight="1">
      <c r="A44" s="719" t="s">
        <v>5339</v>
      </c>
      <c r="B44" s="704" t="s">
        <v>5259</v>
      </c>
      <c r="C44" s="710">
        <v>32920.0</v>
      </c>
      <c r="D44" s="704">
        <f t="shared" si="5"/>
        <v>29</v>
      </c>
      <c r="E44" s="704" t="s">
        <v>5282</v>
      </c>
      <c r="F44" s="704" t="s">
        <v>5261</v>
      </c>
      <c r="G44" s="711">
        <v>123215.73</v>
      </c>
      <c r="K44" s="720" t="s">
        <v>3188</v>
      </c>
    </row>
    <row r="45" ht="15.75" customHeight="1">
      <c r="A45" s="713" t="s">
        <v>5340</v>
      </c>
      <c r="B45" s="704" t="s">
        <v>5259</v>
      </c>
      <c r="C45" s="710">
        <v>30264.0</v>
      </c>
      <c r="D45" s="704">
        <f t="shared" si="5"/>
        <v>37</v>
      </c>
      <c r="E45" s="704" t="s">
        <v>5279</v>
      </c>
      <c r="F45" s="704" t="s">
        <v>5261</v>
      </c>
      <c r="G45" s="711">
        <v>141649.0</v>
      </c>
    </row>
    <row r="46" ht="15.75" customHeight="1">
      <c r="A46" s="713" t="s">
        <v>5341</v>
      </c>
      <c r="B46" s="704" t="s">
        <v>5267</v>
      </c>
      <c r="C46" s="710">
        <v>18097.0</v>
      </c>
      <c r="D46" s="704">
        <f t="shared" si="5"/>
        <v>70</v>
      </c>
      <c r="E46" s="704" t="s">
        <v>5325</v>
      </c>
      <c r="F46" s="704" t="s">
        <v>5261</v>
      </c>
      <c r="G46" s="711">
        <f>913577+225360</f>
        <v>1138937</v>
      </c>
    </row>
    <row r="47" ht="15.75" customHeight="1">
      <c r="A47" s="719" t="s">
        <v>4356</v>
      </c>
      <c r="B47" s="704" t="s">
        <v>5259</v>
      </c>
      <c r="C47" s="710">
        <v>24085.0</v>
      </c>
      <c r="D47" s="704">
        <f t="shared" si="5"/>
        <v>54</v>
      </c>
      <c r="E47" s="704" t="s">
        <v>5342</v>
      </c>
      <c r="F47" s="704"/>
      <c r="G47" s="711">
        <v>611765.67</v>
      </c>
      <c r="L47" s="720" t="s">
        <v>3188</v>
      </c>
    </row>
    <row r="48" ht="15.75" customHeight="1">
      <c r="A48" s="722" t="s">
        <v>5343</v>
      </c>
      <c r="B48" s="704" t="s">
        <v>5267</v>
      </c>
      <c r="C48" s="710">
        <v>31943.0</v>
      </c>
      <c r="D48" s="704">
        <f t="shared" si="5"/>
        <v>32</v>
      </c>
      <c r="E48" s="704" t="s">
        <v>5344</v>
      </c>
      <c r="F48" s="704" t="s">
        <v>5261</v>
      </c>
      <c r="G48" s="711">
        <v>275126.0</v>
      </c>
    </row>
    <row r="49" ht="15.75" customHeight="1">
      <c r="A49" s="722" t="s">
        <v>5345</v>
      </c>
      <c r="B49" s="704" t="s">
        <v>5259</v>
      </c>
      <c r="C49" s="710">
        <v>26994.0</v>
      </c>
      <c r="D49" s="704">
        <f t="shared" si="5"/>
        <v>46</v>
      </c>
      <c r="E49" s="704" t="s">
        <v>5279</v>
      </c>
      <c r="F49" s="704" t="s">
        <v>5261</v>
      </c>
      <c r="G49" s="711">
        <v>395619.0</v>
      </c>
    </row>
    <row r="50" ht="15.75" customHeight="1">
      <c r="A50" s="722" t="s">
        <v>5346</v>
      </c>
      <c r="B50" s="704" t="s">
        <v>5259</v>
      </c>
      <c r="C50" s="710">
        <v>32175.0</v>
      </c>
      <c r="D50" s="704">
        <f t="shared" si="5"/>
        <v>31</v>
      </c>
      <c r="E50" s="704" t="s">
        <v>5279</v>
      </c>
      <c r="F50" s="704" t="s">
        <v>5261</v>
      </c>
      <c r="G50" s="711">
        <v>125506.0</v>
      </c>
      <c r="J50" s="720" t="s">
        <v>3188</v>
      </c>
    </row>
    <row r="51" ht="15.75" customHeight="1">
      <c r="A51" s="723" t="s">
        <v>5347</v>
      </c>
      <c r="B51" s="704" t="s">
        <v>5259</v>
      </c>
      <c r="C51" s="710">
        <v>29879.0</v>
      </c>
      <c r="D51" s="704">
        <f t="shared" si="5"/>
        <v>38</v>
      </c>
      <c r="E51" s="704" t="s">
        <v>5304</v>
      </c>
      <c r="F51" s="704" t="s">
        <v>5261</v>
      </c>
      <c r="G51" s="711">
        <f>165123+165077</f>
        <v>330200</v>
      </c>
      <c r="J51" s="720" t="s">
        <v>3188</v>
      </c>
    </row>
    <row r="52" ht="15.75" customHeight="1">
      <c r="A52" s="713" t="s">
        <v>5348</v>
      </c>
      <c r="B52" s="704" t="s">
        <v>5259</v>
      </c>
      <c r="C52" s="710">
        <v>22158.0</v>
      </c>
      <c r="D52" s="704">
        <f t="shared" si="5"/>
        <v>59</v>
      </c>
      <c r="E52" s="704" t="s">
        <v>5349</v>
      </c>
      <c r="F52" s="704" t="s">
        <v>5261</v>
      </c>
      <c r="G52" s="711">
        <v>167058.0</v>
      </c>
    </row>
    <row r="53" ht="15.75" customHeight="1">
      <c r="A53" s="722" t="s">
        <v>5350</v>
      </c>
      <c r="B53" s="704" t="s">
        <v>5259</v>
      </c>
      <c r="C53" s="710">
        <v>13343.0</v>
      </c>
      <c r="D53" s="704">
        <f t="shared" si="5"/>
        <v>83</v>
      </c>
      <c r="E53" s="704" t="s">
        <v>5294</v>
      </c>
      <c r="F53" s="704" t="s">
        <v>5261</v>
      </c>
      <c r="G53" s="711">
        <v>119871.0</v>
      </c>
      <c r="J53" s="720" t="s">
        <v>3188</v>
      </c>
    </row>
    <row r="54" ht="15.75" customHeight="1">
      <c r="A54" s="724" t="s">
        <v>5351</v>
      </c>
      <c r="B54" s="704" t="s">
        <v>5267</v>
      </c>
      <c r="C54" s="710"/>
      <c r="D54" s="704"/>
      <c r="E54" s="704" t="s">
        <v>5352</v>
      </c>
      <c r="F54" s="704"/>
      <c r="G54" s="711">
        <v>0.0</v>
      </c>
    </row>
    <row r="55" ht="15.75" customHeight="1">
      <c r="A55" s="723" t="s">
        <v>5353</v>
      </c>
      <c r="B55" s="704" t="s">
        <v>5259</v>
      </c>
      <c r="C55" s="710">
        <v>23916.0</v>
      </c>
      <c r="D55" s="704">
        <f t="shared" ref="D55:D78" si="8">DATEDIF(C55,$C$121,"Y")</f>
        <v>54</v>
      </c>
      <c r="E55" s="704" t="s">
        <v>5279</v>
      </c>
      <c r="F55" s="704" t="s">
        <v>5261</v>
      </c>
      <c r="G55" s="711">
        <v>314725.0</v>
      </c>
    </row>
    <row r="56" ht="15.75" customHeight="1">
      <c r="A56" s="723" t="s">
        <v>5354</v>
      </c>
      <c r="B56" s="704" t="s">
        <v>5259</v>
      </c>
      <c r="C56" s="710">
        <v>29508.0</v>
      </c>
      <c r="D56" s="704">
        <f t="shared" si="8"/>
        <v>39</v>
      </c>
      <c r="E56" s="704" t="s">
        <v>5311</v>
      </c>
      <c r="F56" s="704" t="s">
        <v>5261</v>
      </c>
      <c r="G56" s="711">
        <v>105215.56</v>
      </c>
    </row>
    <row r="57" ht="15.75" customHeight="1">
      <c r="A57" s="722" t="s">
        <v>5355</v>
      </c>
      <c r="B57" s="704" t="s">
        <v>5259</v>
      </c>
      <c r="C57" s="710">
        <v>31417.0</v>
      </c>
      <c r="D57" s="704">
        <f t="shared" si="8"/>
        <v>33</v>
      </c>
      <c r="E57" s="704" t="s">
        <v>5279</v>
      </c>
      <c r="F57" s="704" t="s">
        <v>5261</v>
      </c>
      <c r="G57" s="711">
        <f>360253+251068</f>
        <v>611321</v>
      </c>
    </row>
    <row r="58" ht="15.75" customHeight="1">
      <c r="A58" s="722" t="s">
        <v>5356</v>
      </c>
      <c r="B58" s="704" t="s">
        <v>5267</v>
      </c>
      <c r="C58" s="710">
        <v>27619.0</v>
      </c>
      <c r="D58" s="704">
        <f t="shared" si="8"/>
        <v>44</v>
      </c>
      <c r="E58" s="704" t="s">
        <v>5288</v>
      </c>
      <c r="F58" s="704" t="s">
        <v>5261</v>
      </c>
      <c r="G58" s="711">
        <v>189120.0</v>
      </c>
    </row>
    <row r="59" ht="15.75" customHeight="1">
      <c r="A59" s="723" t="s">
        <v>5357</v>
      </c>
      <c r="B59" s="704" t="s">
        <v>5267</v>
      </c>
      <c r="C59" s="710">
        <v>21213.0</v>
      </c>
      <c r="D59" s="704">
        <f t="shared" si="8"/>
        <v>61</v>
      </c>
      <c r="E59" s="704" t="s">
        <v>5271</v>
      </c>
      <c r="F59" s="704" t="s">
        <v>5333</v>
      </c>
      <c r="G59" s="711">
        <v>16764.63</v>
      </c>
    </row>
    <row r="60" ht="15.75" customHeight="1">
      <c r="A60" s="722" t="s">
        <v>5358</v>
      </c>
      <c r="B60" s="704" t="s">
        <v>5259</v>
      </c>
      <c r="C60" s="710">
        <v>20736.0</v>
      </c>
      <c r="D60" s="704">
        <f t="shared" si="8"/>
        <v>63</v>
      </c>
      <c r="E60" s="704"/>
      <c r="F60" s="704" t="s">
        <v>5261</v>
      </c>
      <c r="G60" s="711">
        <v>129393.0</v>
      </c>
    </row>
    <row r="61" ht="15.75" customHeight="1">
      <c r="A61" s="725" t="s">
        <v>5359</v>
      </c>
      <c r="B61" s="704" t="s">
        <v>5259</v>
      </c>
      <c r="C61" s="710">
        <v>21535.0</v>
      </c>
      <c r="D61" s="704">
        <f t="shared" si="8"/>
        <v>61</v>
      </c>
      <c r="E61" s="704" t="s">
        <v>5260</v>
      </c>
      <c r="F61" s="704" t="s">
        <v>5261</v>
      </c>
      <c r="G61" s="711">
        <v>69611.0</v>
      </c>
      <c r="K61" s="720"/>
    </row>
    <row r="62" ht="15.75" customHeight="1">
      <c r="A62" s="713" t="s">
        <v>5360</v>
      </c>
      <c r="B62" s="704" t="s">
        <v>5267</v>
      </c>
      <c r="C62" s="710">
        <v>28071.0</v>
      </c>
      <c r="D62" s="704">
        <f t="shared" si="8"/>
        <v>43</v>
      </c>
      <c r="E62" s="704" t="s">
        <v>5361</v>
      </c>
      <c r="F62" s="704" t="s">
        <v>5261</v>
      </c>
      <c r="G62" s="711">
        <f>419503+311767</f>
        <v>731270</v>
      </c>
    </row>
    <row r="63" ht="15.75" customHeight="1">
      <c r="A63" s="719" t="s">
        <v>5362</v>
      </c>
      <c r="B63" s="704" t="s">
        <v>5259</v>
      </c>
      <c r="C63" s="710">
        <v>27745.0</v>
      </c>
      <c r="D63" s="704">
        <f t="shared" si="8"/>
        <v>44</v>
      </c>
      <c r="E63" s="704" t="s">
        <v>5282</v>
      </c>
      <c r="F63" s="704" t="s">
        <v>5261</v>
      </c>
      <c r="G63" s="711">
        <f>994319.81+157168</f>
        <v>1151487.81</v>
      </c>
      <c r="J63" s="720" t="s">
        <v>3188</v>
      </c>
    </row>
    <row r="64" ht="15.75" customHeight="1">
      <c r="A64" s="713" t="s">
        <v>5363</v>
      </c>
      <c r="B64" s="704" t="s">
        <v>5267</v>
      </c>
      <c r="C64" s="710">
        <v>24999.0</v>
      </c>
      <c r="D64" s="704">
        <f t="shared" si="8"/>
        <v>51</v>
      </c>
      <c r="E64" s="704" t="s">
        <v>5364</v>
      </c>
      <c r="F64" s="704" t="s">
        <v>5261</v>
      </c>
      <c r="G64" s="711">
        <v>108326.0</v>
      </c>
      <c r="J64" s="720" t="s">
        <v>3188</v>
      </c>
    </row>
    <row r="65" ht="15.75" customHeight="1">
      <c r="A65" s="713" t="s">
        <v>5365</v>
      </c>
      <c r="B65" s="704" t="s">
        <v>5267</v>
      </c>
      <c r="C65" s="710">
        <v>18771.0</v>
      </c>
      <c r="D65" s="704">
        <f t="shared" si="8"/>
        <v>68</v>
      </c>
      <c r="E65" s="704" t="s">
        <v>5325</v>
      </c>
      <c r="F65" s="704" t="s">
        <v>5261</v>
      </c>
      <c r="G65" s="711">
        <v>92609.0</v>
      </c>
    </row>
    <row r="66" ht="15.75" customHeight="1">
      <c r="A66" s="244" t="s">
        <v>5366</v>
      </c>
      <c r="B66" s="704" t="s">
        <v>5267</v>
      </c>
      <c r="C66" s="710">
        <v>27098.0</v>
      </c>
      <c r="D66" s="704">
        <f t="shared" si="8"/>
        <v>45</v>
      </c>
      <c r="E66" s="704" t="s">
        <v>5288</v>
      </c>
      <c r="F66" s="704" t="s">
        <v>5261</v>
      </c>
      <c r="G66" s="711">
        <v>44491.05</v>
      </c>
      <c r="L66" s="720" t="s">
        <v>3188</v>
      </c>
    </row>
    <row r="67" ht="15.75" customHeight="1">
      <c r="A67" s="713" t="s">
        <v>5367</v>
      </c>
      <c r="B67" s="704" t="s">
        <v>5267</v>
      </c>
      <c r="C67" s="710">
        <v>21881.0</v>
      </c>
      <c r="D67" s="704">
        <f t="shared" si="8"/>
        <v>60</v>
      </c>
      <c r="E67" s="704" t="s">
        <v>5368</v>
      </c>
      <c r="F67" s="704" t="s">
        <v>5261</v>
      </c>
      <c r="G67" s="711">
        <v>253693.0</v>
      </c>
      <c r="J67" s="720" t="s">
        <v>3188</v>
      </c>
    </row>
    <row r="68" ht="15.75" customHeight="1">
      <c r="A68" s="244" t="s">
        <v>5369</v>
      </c>
      <c r="B68" s="704" t="s">
        <v>5267</v>
      </c>
      <c r="C68" s="710">
        <v>20961.0</v>
      </c>
      <c r="D68" s="704">
        <f t="shared" si="8"/>
        <v>62</v>
      </c>
      <c r="E68" s="704" t="s">
        <v>5370</v>
      </c>
      <c r="F68" s="704" t="s">
        <v>5261</v>
      </c>
      <c r="G68" s="711">
        <v>268632.52</v>
      </c>
      <c r="J68" s="720" t="s">
        <v>3188</v>
      </c>
    </row>
    <row r="69" ht="15.75" customHeight="1">
      <c r="A69" s="721" t="s">
        <v>5371</v>
      </c>
      <c r="B69" s="704" t="s">
        <v>5267</v>
      </c>
      <c r="C69" s="710">
        <v>16541.0</v>
      </c>
      <c r="D69" s="704">
        <f t="shared" si="8"/>
        <v>74</v>
      </c>
      <c r="E69" s="704" t="s">
        <v>5372</v>
      </c>
      <c r="F69" s="704" t="s">
        <v>5261</v>
      </c>
      <c r="G69" s="711">
        <v>0.0</v>
      </c>
      <c r="L69" s="720" t="s">
        <v>3188</v>
      </c>
    </row>
    <row r="70" ht="15.75" customHeight="1">
      <c r="A70" s="244" t="s">
        <v>5373</v>
      </c>
      <c r="B70" s="704" t="s">
        <v>5267</v>
      </c>
      <c r="C70" s="710">
        <v>17371.0</v>
      </c>
      <c r="D70" s="704">
        <f t="shared" si="8"/>
        <v>72</v>
      </c>
      <c r="E70" s="704" t="s">
        <v>5352</v>
      </c>
      <c r="F70" s="704" t="s">
        <v>5333</v>
      </c>
      <c r="G70" s="711">
        <v>118173.01</v>
      </c>
    </row>
    <row r="71" ht="15.75" customHeight="1">
      <c r="A71" s="713" t="s">
        <v>5374</v>
      </c>
      <c r="B71" s="704" t="s">
        <v>5267</v>
      </c>
      <c r="C71" s="710">
        <v>22041.0</v>
      </c>
      <c r="D71" s="704">
        <f t="shared" si="8"/>
        <v>59</v>
      </c>
      <c r="E71" s="704" t="s">
        <v>5352</v>
      </c>
      <c r="F71" s="704" t="s">
        <v>5261</v>
      </c>
      <c r="G71" s="711">
        <v>177455.0</v>
      </c>
      <c r="K71" s="720" t="s">
        <v>3188</v>
      </c>
    </row>
    <row r="72" ht="15.75" customHeight="1">
      <c r="A72" s="713" t="s">
        <v>5375</v>
      </c>
      <c r="B72" s="704" t="s">
        <v>5259</v>
      </c>
      <c r="C72" s="710">
        <v>28553.0</v>
      </c>
      <c r="D72" s="704">
        <f t="shared" si="8"/>
        <v>41</v>
      </c>
      <c r="E72" s="704" t="s">
        <v>5304</v>
      </c>
      <c r="F72" s="704" t="s">
        <v>5261</v>
      </c>
      <c r="G72" s="711">
        <v>115496.0</v>
      </c>
      <c r="J72" s="720" t="s">
        <v>3188</v>
      </c>
    </row>
    <row r="73" ht="15.75" customHeight="1">
      <c r="A73" s="713" t="s">
        <v>5376</v>
      </c>
      <c r="B73" s="704" t="s">
        <v>5259</v>
      </c>
      <c r="C73" s="710">
        <v>28738.0</v>
      </c>
      <c r="D73" s="704">
        <f t="shared" si="8"/>
        <v>41</v>
      </c>
      <c r="E73" s="704" t="s">
        <v>5282</v>
      </c>
      <c r="F73" s="704" t="s">
        <v>5261</v>
      </c>
      <c r="G73" s="711">
        <v>261709.0</v>
      </c>
    </row>
    <row r="74" ht="15.75" customHeight="1">
      <c r="A74" s="244" t="s">
        <v>5377</v>
      </c>
      <c r="B74" s="704" t="s">
        <v>5259</v>
      </c>
      <c r="C74" s="710">
        <v>24095.0</v>
      </c>
      <c r="D74" s="704">
        <f t="shared" si="8"/>
        <v>54</v>
      </c>
      <c r="E74" s="704" t="s">
        <v>5279</v>
      </c>
      <c r="F74" s="704" t="s">
        <v>5261</v>
      </c>
      <c r="G74" s="711">
        <v>0.0</v>
      </c>
    </row>
    <row r="75" ht="15.75" customHeight="1">
      <c r="A75" s="719" t="s">
        <v>1734</v>
      </c>
      <c r="B75" s="704" t="s">
        <v>5267</v>
      </c>
      <c r="C75" s="710">
        <v>25216.0</v>
      </c>
      <c r="D75" s="704">
        <f t="shared" si="8"/>
        <v>50</v>
      </c>
      <c r="E75" s="704" t="s">
        <v>5378</v>
      </c>
      <c r="F75" s="704"/>
      <c r="G75" s="711">
        <v>695297.71</v>
      </c>
      <c r="J75" s="720" t="s">
        <v>3188</v>
      </c>
    </row>
    <row r="76" ht="15.75" customHeight="1">
      <c r="A76" s="244" t="s">
        <v>5379</v>
      </c>
      <c r="B76" s="704" t="s">
        <v>5259</v>
      </c>
      <c r="C76" s="710">
        <v>32329.0</v>
      </c>
      <c r="D76" s="704">
        <f t="shared" si="8"/>
        <v>31</v>
      </c>
      <c r="E76" s="704" t="s">
        <v>5279</v>
      </c>
      <c r="F76" s="704" t="s">
        <v>5261</v>
      </c>
      <c r="G76" s="711">
        <v>184409.0</v>
      </c>
      <c r="J76" s="720" t="s">
        <v>3188</v>
      </c>
    </row>
    <row r="77" ht="15.75" customHeight="1">
      <c r="A77" s="713" t="s">
        <v>5380</v>
      </c>
      <c r="B77" s="704" t="s">
        <v>5267</v>
      </c>
      <c r="C77" s="710">
        <v>30849.0</v>
      </c>
      <c r="D77" s="704">
        <f t="shared" si="8"/>
        <v>35</v>
      </c>
      <c r="E77" s="704" t="s">
        <v>5288</v>
      </c>
      <c r="F77" s="704" t="s">
        <v>5261</v>
      </c>
      <c r="G77" s="711">
        <v>117498.0</v>
      </c>
      <c r="K77" s="720" t="s">
        <v>3188</v>
      </c>
    </row>
    <row r="78" ht="15.75" customHeight="1">
      <c r="A78" s="713" t="s">
        <v>5381</v>
      </c>
      <c r="B78" s="704" t="s">
        <v>5267</v>
      </c>
      <c r="C78" s="710">
        <v>31945.0</v>
      </c>
      <c r="D78" s="704">
        <f t="shared" si="8"/>
        <v>32</v>
      </c>
      <c r="E78" s="704" t="s">
        <v>5288</v>
      </c>
      <c r="F78" s="704" t="s">
        <v>5261</v>
      </c>
      <c r="G78" s="711">
        <f>286683+108380</f>
        <v>395063</v>
      </c>
      <c r="J78" s="720" t="s">
        <v>3188</v>
      </c>
    </row>
    <row r="79" ht="15.75" customHeight="1">
      <c r="A79" s="713" t="s">
        <v>5382</v>
      </c>
      <c r="B79" s="704" t="s">
        <v>5267</v>
      </c>
      <c r="C79" s="710"/>
      <c r="D79" s="704"/>
      <c r="E79" s="704"/>
      <c r="F79" s="704" t="s">
        <v>5261</v>
      </c>
      <c r="G79" s="711">
        <v>422200.0</v>
      </c>
    </row>
    <row r="80" ht="15.75" customHeight="1">
      <c r="A80" s="719" t="s">
        <v>5383</v>
      </c>
      <c r="B80" s="704" t="s">
        <v>5259</v>
      </c>
      <c r="C80" s="710">
        <v>34492.0</v>
      </c>
      <c r="D80" s="704">
        <f t="shared" ref="D80:D83" si="9">DATEDIF(C80,$C$121,"Y")</f>
        <v>25</v>
      </c>
      <c r="E80" s="704" t="s">
        <v>5304</v>
      </c>
      <c r="F80" s="704" t="s">
        <v>5384</v>
      </c>
      <c r="G80" s="711">
        <v>82175.56</v>
      </c>
      <c r="K80" s="720" t="s">
        <v>3188</v>
      </c>
    </row>
    <row r="81" ht="15.75" customHeight="1">
      <c r="A81" s="244" t="s">
        <v>5385</v>
      </c>
      <c r="B81" s="704" t="s">
        <v>5259</v>
      </c>
      <c r="C81" s="710">
        <v>20947.0</v>
      </c>
      <c r="D81" s="704">
        <f t="shared" si="9"/>
        <v>62</v>
      </c>
      <c r="E81" s="704" t="s">
        <v>5279</v>
      </c>
      <c r="F81" s="704" t="s">
        <v>5386</v>
      </c>
      <c r="G81" s="711">
        <v>100737.25</v>
      </c>
    </row>
    <row r="82" ht="15.75" customHeight="1">
      <c r="A82" s="719" t="s">
        <v>3172</v>
      </c>
      <c r="B82" s="704" t="s">
        <v>5259</v>
      </c>
      <c r="C82" s="710">
        <v>29139.0</v>
      </c>
      <c r="D82" s="704">
        <f t="shared" si="9"/>
        <v>40</v>
      </c>
      <c r="E82" s="704" t="s">
        <v>5282</v>
      </c>
      <c r="F82" s="704"/>
      <c r="G82" s="711">
        <v>310286.32</v>
      </c>
    </row>
    <row r="83" ht="15.75" customHeight="1">
      <c r="A83" s="713" t="s">
        <v>5387</v>
      </c>
      <c r="B83" s="704" t="s">
        <v>5259</v>
      </c>
      <c r="C83" s="710">
        <v>31630.0</v>
      </c>
      <c r="D83" s="704">
        <f t="shared" si="9"/>
        <v>33</v>
      </c>
      <c r="E83" s="704" t="s">
        <v>5304</v>
      </c>
      <c r="F83" s="704" t="s">
        <v>5261</v>
      </c>
      <c r="G83" s="711">
        <v>0.0</v>
      </c>
      <c r="J83" s="720" t="s">
        <v>3188</v>
      </c>
    </row>
    <row r="84" ht="15.75" customHeight="1">
      <c r="A84" s="713" t="s">
        <v>5388</v>
      </c>
      <c r="B84" s="704" t="s">
        <v>5259</v>
      </c>
      <c r="C84" s="710"/>
      <c r="D84" s="704"/>
      <c r="E84" s="704"/>
      <c r="F84" s="704" t="s">
        <v>5261</v>
      </c>
      <c r="G84" s="711">
        <v>113888.0</v>
      </c>
      <c r="K84" s="720" t="s">
        <v>3188</v>
      </c>
    </row>
    <row r="85" ht="15.75" customHeight="1">
      <c r="A85" s="713" t="s">
        <v>5389</v>
      </c>
      <c r="B85" s="704" t="s">
        <v>5259</v>
      </c>
      <c r="C85" s="710">
        <v>28975.0</v>
      </c>
      <c r="D85" s="704">
        <f t="shared" ref="D85:D89" si="10">DATEDIF(C85,$C$121,"Y")</f>
        <v>40</v>
      </c>
      <c r="E85" s="704" t="s">
        <v>5306</v>
      </c>
      <c r="F85" s="704" t="s">
        <v>5261</v>
      </c>
      <c r="G85" s="711">
        <v>126001.0</v>
      </c>
    </row>
    <row r="86" ht="15.75" customHeight="1">
      <c r="A86" s="713" t="s">
        <v>5390</v>
      </c>
      <c r="B86" s="704" t="s">
        <v>5259</v>
      </c>
      <c r="C86" s="710">
        <v>23401.0</v>
      </c>
      <c r="D86" s="704">
        <f t="shared" si="10"/>
        <v>55</v>
      </c>
      <c r="E86" s="704" t="s">
        <v>5279</v>
      </c>
      <c r="F86" s="704" t="s">
        <v>5261</v>
      </c>
      <c r="G86" s="711">
        <f>532885+733156+661796</f>
        <v>1927837</v>
      </c>
      <c r="J86" s="720" t="s">
        <v>3188</v>
      </c>
    </row>
    <row r="87" ht="15.75" customHeight="1">
      <c r="A87" s="713" t="s">
        <v>5391</v>
      </c>
      <c r="B87" s="704" t="s">
        <v>5259</v>
      </c>
      <c r="C87" s="710">
        <v>31878.0</v>
      </c>
      <c r="D87" s="704">
        <f t="shared" si="10"/>
        <v>32</v>
      </c>
      <c r="E87" s="704" t="s">
        <v>5392</v>
      </c>
      <c r="F87" s="704" t="s">
        <v>5261</v>
      </c>
      <c r="G87" s="711">
        <v>377504.0</v>
      </c>
      <c r="K87" s="720" t="s">
        <v>3188</v>
      </c>
    </row>
    <row r="88" ht="15.75" customHeight="1">
      <c r="A88" s="721" t="s">
        <v>5393</v>
      </c>
      <c r="B88" s="704" t="s">
        <v>5259</v>
      </c>
      <c r="C88" s="710">
        <v>31643.0</v>
      </c>
      <c r="D88" s="704">
        <f t="shared" si="10"/>
        <v>33</v>
      </c>
      <c r="E88" s="704" t="s">
        <v>5271</v>
      </c>
      <c r="F88" s="704" t="s">
        <v>2409</v>
      </c>
      <c r="G88" s="711">
        <v>0.0</v>
      </c>
      <c r="J88" s="720" t="s">
        <v>3188</v>
      </c>
    </row>
    <row r="89" ht="15.75" customHeight="1">
      <c r="A89" s="244" t="s">
        <v>5394</v>
      </c>
      <c r="B89" s="704" t="s">
        <v>5259</v>
      </c>
      <c r="C89" s="710">
        <v>32438.0</v>
      </c>
      <c r="D89" s="704">
        <f t="shared" si="10"/>
        <v>31</v>
      </c>
      <c r="E89" s="704" t="s">
        <v>5318</v>
      </c>
      <c r="F89" s="704" t="s">
        <v>5261</v>
      </c>
      <c r="G89" s="711">
        <v>119890.0</v>
      </c>
      <c r="J89" s="720" t="s">
        <v>3188</v>
      </c>
    </row>
    <row r="90" ht="15.75" customHeight="1">
      <c r="A90" s="244" t="s">
        <v>5395</v>
      </c>
      <c r="B90" s="704" t="s">
        <v>5267</v>
      </c>
      <c r="C90" s="710"/>
      <c r="D90" s="704"/>
      <c r="E90" s="704" t="s">
        <v>5268</v>
      </c>
      <c r="F90" s="704"/>
      <c r="G90" s="711"/>
      <c r="J90" s="720"/>
    </row>
    <row r="91" ht="15.75" customHeight="1">
      <c r="A91" s="719" t="s">
        <v>4884</v>
      </c>
      <c r="B91" s="704" t="s">
        <v>5259</v>
      </c>
      <c r="C91" s="710">
        <v>31537.0</v>
      </c>
      <c r="D91" s="704">
        <f t="shared" ref="D91:D118" si="11">DATEDIF(C91,$C$121,"Y")</f>
        <v>33</v>
      </c>
      <c r="E91" s="704" t="s">
        <v>5279</v>
      </c>
      <c r="F91" s="704"/>
      <c r="G91" s="711">
        <v>403425.55</v>
      </c>
      <c r="J91" s="720" t="s">
        <v>3188</v>
      </c>
    </row>
    <row r="92" ht="15.75" customHeight="1">
      <c r="A92" s="713" t="s">
        <v>5396</v>
      </c>
      <c r="B92" s="704" t="s">
        <v>5259</v>
      </c>
      <c r="C92" s="710">
        <v>32791.0</v>
      </c>
      <c r="D92" s="704">
        <f t="shared" si="11"/>
        <v>30</v>
      </c>
      <c r="E92" s="704" t="s">
        <v>5304</v>
      </c>
      <c r="F92" s="704" t="s">
        <v>5261</v>
      </c>
      <c r="G92" s="711">
        <v>153385.0</v>
      </c>
      <c r="J92" s="720" t="s">
        <v>3188</v>
      </c>
    </row>
    <row r="93" ht="15.75" customHeight="1">
      <c r="A93" s="244" t="s">
        <v>5397</v>
      </c>
      <c r="B93" s="704" t="s">
        <v>5267</v>
      </c>
      <c r="C93" s="710">
        <v>32384.0</v>
      </c>
      <c r="D93" s="704">
        <f t="shared" si="11"/>
        <v>31</v>
      </c>
      <c r="E93" s="704" t="s">
        <v>5291</v>
      </c>
      <c r="F93" s="704" t="s">
        <v>5261</v>
      </c>
      <c r="G93" s="711">
        <v>96201.29</v>
      </c>
      <c r="J93" s="720" t="s">
        <v>3188</v>
      </c>
      <c r="K93" s="720" t="s">
        <v>3188</v>
      </c>
    </row>
    <row r="94" ht="15.75" customHeight="1">
      <c r="A94" s="713" t="s">
        <v>5398</v>
      </c>
      <c r="B94" s="704" t="s">
        <v>5267</v>
      </c>
      <c r="C94" s="710">
        <v>25391.0</v>
      </c>
      <c r="D94" s="704">
        <f t="shared" si="11"/>
        <v>50</v>
      </c>
      <c r="E94" s="704" t="s">
        <v>5288</v>
      </c>
      <c r="F94" s="704" t="s">
        <v>5261</v>
      </c>
      <c r="G94" s="711">
        <v>59844.0</v>
      </c>
      <c r="J94" s="720" t="s">
        <v>3188</v>
      </c>
    </row>
    <row r="95" ht="15.75" customHeight="1">
      <c r="A95" s="713" t="s">
        <v>5399</v>
      </c>
      <c r="B95" s="704" t="s">
        <v>5259</v>
      </c>
      <c r="C95" s="710">
        <v>24203.0</v>
      </c>
      <c r="D95" s="704">
        <f t="shared" si="11"/>
        <v>53</v>
      </c>
      <c r="E95" s="704" t="s">
        <v>5279</v>
      </c>
      <c r="F95" s="704" t="s">
        <v>5261</v>
      </c>
      <c r="G95" s="711">
        <v>308040.0</v>
      </c>
    </row>
    <row r="96" ht="15.75" customHeight="1">
      <c r="A96" s="713" t="s">
        <v>5400</v>
      </c>
      <c r="B96" s="704" t="s">
        <v>5259</v>
      </c>
      <c r="C96" s="710">
        <v>20888.0</v>
      </c>
      <c r="D96" s="704">
        <f t="shared" si="11"/>
        <v>62</v>
      </c>
      <c r="E96" s="704" t="s">
        <v>5260</v>
      </c>
      <c r="F96" s="704" t="s">
        <v>5261</v>
      </c>
      <c r="G96" s="711">
        <v>1017197.0</v>
      </c>
      <c r="J96" s="720" t="s">
        <v>3188</v>
      </c>
      <c r="K96" s="720" t="s">
        <v>3188</v>
      </c>
    </row>
    <row r="97" ht="15.75" customHeight="1">
      <c r="A97" s="244" t="s">
        <v>5401</v>
      </c>
      <c r="B97" s="704" t="s">
        <v>5259</v>
      </c>
      <c r="C97" s="710">
        <v>21799.0</v>
      </c>
      <c r="D97" s="704">
        <f t="shared" si="11"/>
        <v>60</v>
      </c>
      <c r="E97" s="704" t="s">
        <v>5306</v>
      </c>
      <c r="F97" s="704" t="s">
        <v>5261</v>
      </c>
      <c r="G97" s="711">
        <v>71421.48</v>
      </c>
    </row>
    <row r="98" ht="15.75" customHeight="1">
      <c r="A98" s="713" t="s">
        <v>5402</v>
      </c>
      <c r="B98" s="704" t="s">
        <v>5267</v>
      </c>
      <c r="C98" s="710">
        <v>21043.0</v>
      </c>
      <c r="D98" s="704">
        <f t="shared" si="11"/>
        <v>62</v>
      </c>
      <c r="E98" s="704" t="s">
        <v>5352</v>
      </c>
      <c r="F98" s="704" t="s">
        <v>5261</v>
      </c>
      <c r="G98" s="711">
        <v>67969.0</v>
      </c>
      <c r="J98" s="720" t="s">
        <v>3188</v>
      </c>
    </row>
    <row r="99" ht="15.75" customHeight="1">
      <c r="A99" s="713" t="s">
        <v>5403</v>
      </c>
      <c r="B99" s="704" t="s">
        <v>5259</v>
      </c>
      <c r="C99" s="710">
        <v>29136.0</v>
      </c>
      <c r="D99" s="704">
        <f t="shared" si="11"/>
        <v>40</v>
      </c>
      <c r="E99" s="704" t="s">
        <v>5260</v>
      </c>
      <c r="F99" s="704" t="s">
        <v>5261</v>
      </c>
      <c r="G99" s="711">
        <v>62757.0</v>
      </c>
    </row>
    <row r="100" ht="15.75" customHeight="1">
      <c r="A100" s="713" t="s">
        <v>5404</v>
      </c>
      <c r="B100" s="704" t="s">
        <v>5259</v>
      </c>
      <c r="C100" s="710">
        <v>32029.0</v>
      </c>
      <c r="D100" s="704">
        <f t="shared" si="11"/>
        <v>32</v>
      </c>
      <c r="E100" s="704" t="s">
        <v>5260</v>
      </c>
      <c r="F100" s="704" t="s">
        <v>5261</v>
      </c>
      <c r="G100" s="711">
        <f>133946+176866</f>
        <v>310812</v>
      </c>
      <c r="J100" s="720" t="s">
        <v>3188</v>
      </c>
    </row>
    <row r="101" ht="15.75" customHeight="1">
      <c r="A101" s="713" t="s">
        <v>5405</v>
      </c>
      <c r="B101" s="704" t="s">
        <v>5259</v>
      </c>
      <c r="C101" s="710">
        <v>24485.0</v>
      </c>
      <c r="D101" s="704">
        <f t="shared" si="11"/>
        <v>52</v>
      </c>
      <c r="E101" s="704" t="s">
        <v>5304</v>
      </c>
      <c r="F101" s="704" t="s">
        <v>5261</v>
      </c>
      <c r="G101" s="711">
        <v>60784.0</v>
      </c>
    </row>
    <row r="102" ht="15.75" customHeight="1">
      <c r="A102" s="719" t="s">
        <v>5005</v>
      </c>
      <c r="B102" s="704" t="s">
        <v>5267</v>
      </c>
      <c r="C102" s="710">
        <v>21939.0</v>
      </c>
      <c r="D102" s="704">
        <f t="shared" si="11"/>
        <v>59</v>
      </c>
      <c r="E102" s="704" t="s">
        <v>5364</v>
      </c>
      <c r="F102" s="704"/>
      <c r="G102" s="711">
        <v>198476.5</v>
      </c>
    </row>
    <row r="103" ht="15.75" customHeight="1">
      <c r="A103" s="719" t="s">
        <v>5406</v>
      </c>
      <c r="B103" s="704" t="s">
        <v>5259</v>
      </c>
      <c r="C103" s="710">
        <v>27955.0</v>
      </c>
      <c r="D103" s="704">
        <f t="shared" si="11"/>
        <v>43</v>
      </c>
      <c r="E103" s="704" t="s">
        <v>5311</v>
      </c>
      <c r="F103" s="704" t="s">
        <v>5261</v>
      </c>
      <c r="G103" s="711">
        <v>150629.56</v>
      </c>
      <c r="M103" s="720" t="s">
        <v>3188</v>
      </c>
    </row>
    <row r="104" ht="15.75" customHeight="1">
      <c r="A104" s="713" t="s">
        <v>5407</v>
      </c>
      <c r="B104" s="704" t="s">
        <v>5267</v>
      </c>
      <c r="C104" s="710">
        <v>28704.0</v>
      </c>
      <c r="D104" s="704">
        <f t="shared" si="11"/>
        <v>41</v>
      </c>
      <c r="E104" s="704" t="s">
        <v>5271</v>
      </c>
      <c r="F104" s="704" t="s">
        <v>5333</v>
      </c>
      <c r="G104" s="711">
        <v>100118.47</v>
      </c>
      <c r="H104" s="720"/>
      <c r="I104" s="720"/>
    </row>
    <row r="105" ht="15.75" customHeight="1">
      <c r="A105" s="719" t="s">
        <v>5021</v>
      </c>
      <c r="B105" s="704" t="s">
        <v>5267</v>
      </c>
      <c r="C105" s="710">
        <v>29520.0</v>
      </c>
      <c r="D105" s="704">
        <f t="shared" si="11"/>
        <v>39</v>
      </c>
      <c r="E105" s="704" t="s">
        <v>5408</v>
      </c>
      <c r="F105" s="704"/>
      <c r="G105" s="711">
        <v>354808.07</v>
      </c>
      <c r="L105" s="720" t="s">
        <v>3188</v>
      </c>
    </row>
    <row r="106" ht="15.75" customHeight="1">
      <c r="A106" s="244" t="s">
        <v>5409</v>
      </c>
      <c r="B106" s="704" t="s">
        <v>5267</v>
      </c>
      <c r="C106" s="710">
        <v>29544.0</v>
      </c>
      <c r="D106" s="704">
        <f t="shared" si="11"/>
        <v>39</v>
      </c>
      <c r="E106" s="704" t="s">
        <v>5378</v>
      </c>
      <c r="F106" s="704" t="s">
        <v>5261</v>
      </c>
      <c r="G106" s="711">
        <v>103186.0</v>
      </c>
      <c r="K106" s="720" t="s">
        <v>3188</v>
      </c>
    </row>
    <row r="107" ht="15.75" customHeight="1">
      <c r="A107" s="713" t="s">
        <v>5410</v>
      </c>
      <c r="B107" s="704" t="s">
        <v>5267</v>
      </c>
      <c r="C107" s="710">
        <v>21261.0</v>
      </c>
      <c r="D107" s="704">
        <f t="shared" si="11"/>
        <v>61</v>
      </c>
      <c r="E107" s="704" t="s">
        <v>5411</v>
      </c>
      <c r="F107" s="704" t="s">
        <v>5295</v>
      </c>
      <c r="G107" s="711">
        <v>210352.0</v>
      </c>
      <c r="J107" s="720" t="s">
        <v>3188</v>
      </c>
    </row>
    <row r="108" ht="15.75" customHeight="1">
      <c r="A108" s="719" t="s">
        <v>5054</v>
      </c>
      <c r="B108" s="704" t="s">
        <v>5259</v>
      </c>
      <c r="C108" s="710">
        <v>21704.0</v>
      </c>
      <c r="D108" s="704">
        <f t="shared" si="11"/>
        <v>60</v>
      </c>
      <c r="E108" s="704" t="s">
        <v>5304</v>
      </c>
      <c r="F108" s="704"/>
      <c r="G108" s="711">
        <v>518146.65</v>
      </c>
      <c r="K108" s="720" t="s">
        <v>3188</v>
      </c>
    </row>
    <row r="109" ht="15.75" customHeight="1">
      <c r="A109" s="244" t="s">
        <v>5412</v>
      </c>
      <c r="B109" s="704" t="s">
        <v>5267</v>
      </c>
      <c r="C109" s="710">
        <v>21926.0</v>
      </c>
      <c r="D109" s="704">
        <f t="shared" si="11"/>
        <v>59</v>
      </c>
      <c r="E109" s="704" t="s">
        <v>5325</v>
      </c>
      <c r="F109" s="704" t="s">
        <v>5261</v>
      </c>
      <c r="G109" s="711">
        <v>168315.0</v>
      </c>
    </row>
    <row r="110" ht="15.75" customHeight="1">
      <c r="A110" s="713" t="s">
        <v>5413</v>
      </c>
      <c r="B110" s="704" t="s">
        <v>5267</v>
      </c>
      <c r="C110" s="710">
        <v>31805.0</v>
      </c>
      <c r="D110" s="704">
        <f t="shared" si="11"/>
        <v>32</v>
      </c>
      <c r="E110" s="704" t="s">
        <v>5414</v>
      </c>
      <c r="F110" s="704" t="s">
        <v>5261</v>
      </c>
      <c r="G110" s="711">
        <v>123497.0</v>
      </c>
    </row>
    <row r="111" ht="15.75" customHeight="1">
      <c r="A111" s="713" t="s">
        <v>5415</v>
      </c>
      <c r="B111" s="704" t="s">
        <v>5267</v>
      </c>
      <c r="C111" s="710">
        <v>32080.0</v>
      </c>
      <c r="D111" s="704">
        <f t="shared" si="11"/>
        <v>32</v>
      </c>
      <c r="E111" s="704" t="s">
        <v>5288</v>
      </c>
      <c r="F111" s="704" t="s">
        <v>5261</v>
      </c>
      <c r="G111" s="711">
        <v>135476.0</v>
      </c>
    </row>
    <row r="112" ht="15.75" customHeight="1">
      <c r="A112" s="713" t="s">
        <v>5416</v>
      </c>
      <c r="B112" s="704" t="s">
        <v>5267</v>
      </c>
      <c r="C112" s="710">
        <v>32700.0</v>
      </c>
      <c r="D112" s="704">
        <f t="shared" si="11"/>
        <v>30</v>
      </c>
      <c r="E112" s="704" t="s">
        <v>5417</v>
      </c>
      <c r="F112" s="704" t="s">
        <v>5261</v>
      </c>
      <c r="G112" s="711">
        <v>5250.0</v>
      </c>
      <c r="J112" s="720" t="s">
        <v>3188</v>
      </c>
    </row>
    <row r="113" ht="15.75" customHeight="1">
      <c r="A113" s="713" t="s">
        <v>5418</v>
      </c>
      <c r="B113" s="704" t="s">
        <v>5259</v>
      </c>
      <c r="C113" s="710">
        <v>29491.0</v>
      </c>
      <c r="D113" s="704">
        <f t="shared" si="11"/>
        <v>39</v>
      </c>
      <c r="E113" s="704"/>
      <c r="F113" s="704" t="s">
        <v>5261</v>
      </c>
      <c r="G113" s="711">
        <v>61457.0</v>
      </c>
      <c r="J113" s="720" t="s">
        <v>3188</v>
      </c>
    </row>
    <row r="114" ht="15.75" customHeight="1">
      <c r="A114" s="721" t="s">
        <v>5419</v>
      </c>
      <c r="B114" s="704" t="s">
        <v>5259</v>
      </c>
      <c r="C114" s="710">
        <v>20383.0</v>
      </c>
      <c r="D114" s="704">
        <f t="shared" si="11"/>
        <v>64</v>
      </c>
      <c r="E114" s="704" t="s">
        <v>5420</v>
      </c>
      <c r="F114" s="704" t="s">
        <v>5261</v>
      </c>
      <c r="G114" s="711">
        <v>185472.0</v>
      </c>
      <c r="J114" s="720" t="s">
        <v>3188</v>
      </c>
      <c r="K114" s="720" t="s">
        <v>3188</v>
      </c>
    </row>
    <row r="115" ht="15.75" customHeight="1">
      <c r="A115" s="244" t="s">
        <v>5421</v>
      </c>
      <c r="B115" s="704" t="s">
        <v>5259</v>
      </c>
      <c r="C115" s="710">
        <v>36924.0</v>
      </c>
      <c r="D115" s="704">
        <f t="shared" si="11"/>
        <v>18</v>
      </c>
      <c r="E115" s="704" t="s">
        <v>5279</v>
      </c>
      <c r="F115" s="704" t="s">
        <v>5261</v>
      </c>
      <c r="G115" s="711">
        <v>238256.0</v>
      </c>
      <c r="L115" s="720" t="s">
        <v>3188</v>
      </c>
    </row>
    <row r="116" ht="15.75" customHeight="1">
      <c r="A116" s="713" t="s">
        <v>5422</v>
      </c>
      <c r="B116" s="704" t="s">
        <v>5267</v>
      </c>
      <c r="C116" s="710">
        <v>21111.0</v>
      </c>
      <c r="D116" s="704">
        <f t="shared" si="11"/>
        <v>62</v>
      </c>
      <c r="E116" s="704" t="s">
        <v>5325</v>
      </c>
      <c r="F116" s="704" t="s">
        <v>5261</v>
      </c>
      <c r="G116" s="711">
        <v>612317.0</v>
      </c>
    </row>
    <row r="117" ht="15.75" customHeight="1">
      <c r="A117" s="713" t="s">
        <v>5423</v>
      </c>
      <c r="B117" s="704" t="s">
        <v>5259</v>
      </c>
      <c r="C117" s="710">
        <v>24865.0</v>
      </c>
      <c r="D117" s="704">
        <f t="shared" si="11"/>
        <v>51</v>
      </c>
      <c r="E117" s="704" t="s">
        <v>5271</v>
      </c>
      <c r="F117" s="704" t="s">
        <v>5261</v>
      </c>
      <c r="G117" s="711">
        <v>278735.0</v>
      </c>
    </row>
    <row r="118" ht="15.75" customHeight="1">
      <c r="A118" s="719" t="s">
        <v>2320</v>
      </c>
      <c r="B118" s="704" t="s">
        <v>5259</v>
      </c>
      <c r="C118" s="710">
        <v>28041.0</v>
      </c>
      <c r="D118" s="704">
        <f t="shared" si="11"/>
        <v>43</v>
      </c>
      <c r="E118" s="704" t="s">
        <v>5424</v>
      </c>
      <c r="F118" s="704"/>
      <c r="G118" s="711">
        <v>104765.52</v>
      </c>
    </row>
    <row r="119" ht="15.75" customHeight="1">
      <c r="B119" s="726"/>
      <c r="C119" s="726" t="s">
        <v>5425</v>
      </c>
      <c r="D119" s="726"/>
      <c r="E119" s="726" t="s">
        <v>5425</v>
      </c>
      <c r="F119" s="726"/>
      <c r="G119" s="726" t="s">
        <v>5262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3188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244" t="s">
        <v>5426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244" t="s">
        <v>5427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244" t="s">
        <v>5428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5251</v>
      </c>
      <c r="B1" s="731" t="s">
        <v>5429</v>
      </c>
      <c r="C1" s="730" t="s">
        <v>4</v>
      </c>
      <c r="D1" s="730" t="s">
        <v>6</v>
      </c>
      <c r="E1" s="732"/>
      <c r="F1" s="732" t="s">
        <v>198</v>
      </c>
      <c r="G1" s="732" t="s">
        <v>3631</v>
      </c>
      <c r="H1" s="732" t="s">
        <v>201</v>
      </c>
      <c r="I1" s="732" t="s">
        <v>5430</v>
      </c>
      <c r="J1" s="732" t="s">
        <v>203</v>
      </c>
      <c r="K1" s="732" t="s">
        <v>2355</v>
      </c>
      <c r="L1" s="732"/>
      <c r="M1" s="732" t="s">
        <v>3445</v>
      </c>
      <c r="N1" s="732" t="s">
        <v>3446</v>
      </c>
      <c r="O1" s="732" t="s">
        <v>3448</v>
      </c>
      <c r="P1" s="732" t="s">
        <v>3450</v>
      </c>
      <c r="Q1" s="732" t="s">
        <v>5431</v>
      </c>
      <c r="R1" s="732" t="s">
        <v>5432</v>
      </c>
    </row>
    <row r="2" ht="15.75" customHeight="1">
      <c r="A2" s="244" t="s">
        <v>3927</v>
      </c>
      <c r="B2" s="704">
        <v>5490529.0</v>
      </c>
      <c r="C2" s="704" t="s">
        <v>2358</v>
      </c>
      <c r="D2" s="704" t="s">
        <v>2358</v>
      </c>
      <c r="E2" s="704" t="str">
        <f>IFERROR(VLOOKUP(D2,'Cadastro de assessores'!A:B,2,FALSE),"Não Cadastrado")</f>
        <v>18986</v>
      </c>
      <c r="F2" s="733" t="s">
        <v>214</v>
      </c>
      <c r="G2" s="733" t="s">
        <v>3652</v>
      </c>
      <c r="H2" s="734">
        <v>44222.0</v>
      </c>
      <c r="I2" s="704" t="s">
        <v>5433</v>
      </c>
      <c r="J2" s="714">
        <v>0.02</v>
      </c>
      <c r="K2" s="735" t="s">
        <v>2389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244" t="s">
        <v>4799</v>
      </c>
      <c r="B3" s="704">
        <v>1759765.0</v>
      </c>
      <c r="C3" s="704" t="s">
        <v>18</v>
      </c>
      <c r="D3" s="704" t="s">
        <v>919</v>
      </c>
      <c r="E3" s="704" t="str">
        <f>IFERROR(VLOOKUP(D3,'Cadastro de assessores'!A:B,2,FALSE),"Não Cadastrado")</f>
        <v>14739</v>
      </c>
      <c r="F3" s="733" t="s">
        <v>214</v>
      </c>
      <c r="G3" s="733" t="s">
        <v>3652</v>
      </c>
      <c r="H3" s="734">
        <v>44321.0</v>
      </c>
      <c r="I3" s="704" t="s">
        <v>5434</v>
      </c>
      <c r="J3" s="714">
        <v>0.012</v>
      </c>
      <c r="K3" s="735" t="s">
        <v>3702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5435</v>
      </c>
      <c r="C1" s="738" t="s">
        <v>198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3644</v>
      </c>
      <c r="B2" s="739" t="s">
        <v>5436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5094</v>
      </c>
      <c r="B3" s="739" t="s">
        <v>5437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3966</v>
      </c>
      <c r="B4" s="739" t="s">
        <v>5438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2069</v>
      </c>
      <c r="B5" s="739" t="s">
        <v>5439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3531</v>
      </c>
      <c r="B6" s="739" t="s">
        <v>5440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3483</v>
      </c>
      <c r="B7" s="739" t="s">
        <v>5441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5442</v>
      </c>
      <c r="B8" s="739" t="s">
        <v>5443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3691</v>
      </c>
      <c r="B9" s="739" t="s">
        <v>5444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3696</v>
      </c>
      <c r="B10" s="739" t="s">
        <v>5445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2358</v>
      </c>
      <c r="B11" s="739" t="s">
        <v>5446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5142</v>
      </c>
      <c r="B12" s="739" t="s">
        <v>5447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3715</v>
      </c>
      <c r="B13" s="739" t="s">
        <v>5448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5449</v>
      </c>
      <c r="B14" s="739" t="s">
        <v>5450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438</v>
      </c>
      <c r="B15" s="739" t="s">
        <v>5451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5042</v>
      </c>
      <c r="B16" s="739" t="s">
        <v>5452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3732</v>
      </c>
      <c r="B17" s="739" t="s">
        <v>5453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42</v>
      </c>
      <c r="B18" s="739" t="s">
        <v>4880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72</v>
      </c>
      <c r="B19" s="739" t="s">
        <v>5454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5455</v>
      </c>
      <c r="B20" s="739" t="s">
        <v>5456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3792</v>
      </c>
      <c r="B21" s="739" t="s">
        <v>5457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2359</v>
      </c>
      <c r="B22" s="739" t="s">
        <v>5458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3812</v>
      </c>
      <c r="B23" s="739" t="s">
        <v>5459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3817</v>
      </c>
      <c r="B24" s="739" t="s">
        <v>5460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2735</v>
      </c>
      <c r="B25" s="739" t="s">
        <v>5461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52</v>
      </c>
      <c r="B26" s="739" t="s">
        <v>5462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5022</v>
      </c>
      <c r="B27" s="739" t="s">
        <v>5463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3895</v>
      </c>
      <c r="B28" s="739" t="s">
        <v>5464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3904</v>
      </c>
      <c r="B29" s="739" t="s">
        <v>5465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3907</v>
      </c>
      <c r="B30" s="739" t="s">
        <v>5466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5467</v>
      </c>
      <c r="B31" s="739" t="s">
        <v>5468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4196</v>
      </c>
      <c r="B32" s="739" t="s">
        <v>5469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4855</v>
      </c>
      <c r="B33" s="739" t="s">
        <v>5470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3942</v>
      </c>
      <c r="B34" s="739" t="s">
        <v>5471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67</v>
      </c>
      <c r="B35" s="739" t="s">
        <v>5472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3972</v>
      </c>
      <c r="B36" s="739" t="s">
        <v>5473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3977</v>
      </c>
      <c r="B37" s="739" t="s">
        <v>5474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5475</v>
      </c>
      <c r="B38" s="739" t="s">
        <v>5476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3705</v>
      </c>
      <c r="B39" s="739" t="s">
        <v>5477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3997</v>
      </c>
      <c r="B40" s="739" t="s">
        <v>5478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4006</v>
      </c>
      <c r="B41" s="739" t="s">
        <v>5479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5480</v>
      </c>
      <c r="B42" s="739" t="s">
        <v>5481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2612</v>
      </c>
      <c r="B43" s="739" t="s">
        <v>5482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5483</v>
      </c>
      <c r="B44" s="739" t="s">
        <v>5484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4137</v>
      </c>
      <c r="B45" s="739" t="s">
        <v>5485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919</v>
      </c>
      <c r="B46" s="739" t="s">
        <v>5486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4151</v>
      </c>
      <c r="B47" s="739" t="s">
        <v>5487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5488</v>
      </c>
      <c r="B48" s="739" t="s">
        <v>5489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4199</v>
      </c>
      <c r="B49" s="739" t="s">
        <v>5490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5491</v>
      </c>
      <c r="B50" s="739" t="s">
        <v>5492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4308</v>
      </c>
      <c r="B51" s="739" t="s">
        <v>5493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3526</v>
      </c>
      <c r="B52" s="739" t="s">
        <v>5494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2414</v>
      </c>
      <c r="B53" s="739" t="s">
        <v>5495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5496</v>
      </c>
      <c r="B54" s="739" t="s">
        <v>5497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4562</v>
      </c>
      <c r="B55" s="739" t="s">
        <v>5498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4589</v>
      </c>
      <c r="B56" s="739" t="s">
        <v>5499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4634</v>
      </c>
      <c r="B57" s="739" t="s">
        <v>5500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4667</v>
      </c>
      <c r="B58" s="739" t="s">
        <v>5501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4179</v>
      </c>
      <c r="B59" s="739" t="s">
        <v>5502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5503</v>
      </c>
      <c r="B60" s="739" t="s">
        <v>5504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5505</v>
      </c>
      <c r="B61" s="739" t="s">
        <v>5506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4873</v>
      </c>
      <c r="B62" s="739" t="s">
        <v>5507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5508</v>
      </c>
      <c r="B63" s="739" t="s">
        <v>5509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5074</v>
      </c>
      <c r="B64" s="739" t="s">
        <v>5510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55</v>
      </c>
      <c r="B65" s="739" t="s">
        <v>3750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4287</v>
      </c>
      <c r="B66" s="739" t="s">
        <v>5511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5236</v>
      </c>
      <c r="B67" s="739" t="s">
        <v>5512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2371</v>
      </c>
      <c r="B68" s="739" t="s">
        <v>5513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74</v>
      </c>
      <c r="B69" s="739" t="s">
        <v>3381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63</v>
      </c>
      <c r="B70" s="739" t="s">
        <v>5514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2443</v>
      </c>
      <c r="B71" s="739" t="s">
        <v>5515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2468</v>
      </c>
      <c r="B72" s="739" t="s">
        <v>5516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3363</v>
      </c>
      <c r="B73" s="739" t="s">
        <v>5517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3465</v>
      </c>
      <c r="B74" s="739" t="s">
        <v>5518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3501</v>
      </c>
      <c r="B75" s="739" t="s">
        <v>5519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3509</v>
      </c>
      <c r="B76" s="739" t="s">
        <v>5520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5521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2499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5522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79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1833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824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5523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4575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3935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4775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3981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3650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4056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5524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5442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234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4104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4022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68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5525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40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3823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3991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5526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5527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3029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3719</v>
      </c>
      <c r="B104" s="745">
        <v>12356.0</v>
      </c>
      <c r="C104" s="740" t="s">
        <v>5528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4424</v>
      </c>
      <c r="B105" s="745">
        <v>12357.0</v>
      </c>
      <c r="C105" s="740" t="s">
        <v>5528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4476</v>
      </c>
      <c r="B106" s="745">
        <v>12358.0</v>
      </c>
      <c r="C106" s="740" t="s">
        <v>5528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92</v>
      </c>
      <c r="B107" s="745">
        <v>12359.0</v>
      </c>
      <c r="C107" s="740" t="s">
        <v>5528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4755</v>
      </c>
      <c r="B108" s="745">
        <v>12360.0</v>
      </c>
      <c r="C108" s="740" t="s">
        <v>5528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5529</v>
      </c>
      <c r="B109" s="745">
        <v>12361.0</v>
      </c>
      <c r="C109" s="740" t="s">
        <v>5528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570</v>
      </c>
      <c r="B110" s="745">
        <v>12362.0</v>
      </c>
      <c r="C110" s="740" t="s">
        <v>5528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3270</v>
      </c>
      <c r="B111" s="745">
        <v>12363.0</v>
      </c>
      <c r="C111" s="740" t="s">
        <v>5528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5530</v>
      </c>
      <c r="B1" s="750" t="s">
        <v>2</v>
      </c>
      <c r="C1" s="749" t="s">
        <v>3</v>
      </c>
      <c r="D1" s="749" t="s">
        <v>5531</v>
      </c>
      <c r="E1" s="751" t="s">
        <v>5532</v>
      </c>
      <c r="F1" s="749" t="s">
        <v>5251</v>
      </c>
      <c r="G1" s="749" t="s">
        <v>4</v>
      </c>
      <c r="H1" s="749" t="s">
        <v>5</v>
      </c>
      <c r="I1" s="749" t="s">
        <v>6</v>
      </c>
      <c r="J1" s="752" t="s">
        <v>201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2502</v>
      </c>
      <c r="C2" s="744" t="s">
        <v>164</v>
      </c>
      <c r="D2" s="744" t="s">
        <v>5533</v>
      </c>
      <c r="E2" s="756">
        <v>0.0</v>
      </c>
      <c r="F2" s="744" t="s">
        <v>2501</v>
      </c>
      <c r="G2" s="754" t="s">
        <v>2358</v>
      </c>
      <c r="H2" s="754" t="s">
        <v>29</v>
      </c>
      <c r="I2" s="754" t="s">
        <v>2359</v>
      </c>
      <c r="J2" s="754">
        <v>43567.0</v>
      </c>
      <c r="K2" s="757" t="s">
        <v>3657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2954</v>
      </c>
      <c r="C3" s="744" t="s">
        <v>164</v>
      </c>
      <c r="D3" s="744" t="s">
        <v>5533</v>
      </c>
      <c r="E3" s="756">
        <v>0.0</v>
      </c>
      <c r="F3" s="744" t="s">
        <v>2953</v>
      </c>
      <c r="G3" s="754" t="s">
        <v>2358</v>
      </c>
      <c r="H3" s="754" t="s">
        <v>29</v>
      </c>
      <c r="I3" s="754" t="s">
        <v>2371</v>
      </c>
      <c r="J3" s="754">
        <v>43567.0</v>
      </c>
      <c r="K3" s="757" t="s">
        <v>4027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3387</v>
      </c>
      <c r="C4" s="744" t="s">
        <v>164</v>
      </c>
      <c r="D4" s="744" t="s">
        <v>5533</v>
      </c>
      <c r="E4" s="756">
        <v>0.0</v>
      </c>
      <c r="F4" s="744" t="s">
        <v>3386</v>
      </c>
      <c r="G4" s="754" t="s">
        <v>18</v>
      </c>
      <c r="H4" s="754" t="s">
        <v>29</v>
      </c>
      <c r="I4" s="754" t="s">
        <v>2612</v>
      </c>
      <c r="J4" s="754">
        <v>43461.0</v>
      </c>
      <c r="K4" s="757" t="s">
        <v>4027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3266</v>
      </c>
      <c r="C5" s="760" t="s">
        <v>164</v>
      </c>
      <c r="D5" s="744" t="s">
        <v>5534</v>
      </c>
      <c r="E5" s="756">
        <v>25000.0</v>
      </c>
      <c r="F5" s="744" t="s">
        <v>3265</v>
      </c>
      <c r="G5" s="754" t="s">
        <v>2358</v>
      </c>
      <c r="H5" s="754" t="s">
        <v>29</v>
      </c>
      <c r="I5" s="754" t="s">
        <v>2359</v>
      </c>
      <c r="J5" s="754">
        <v>43675.0</v>
      </c>
      <c r="K5" s="757" t="s">
        <v>4027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3211</v>
      </c>
      <c r="C6" s="760" t="s">
        <v>164</v>
      </c>
      <c r="D6" s="744" t="s">
        <v>5534</v>
      </c>
      <c r="E6" s="756">
        <v>6000.0</v>
      </c>
      <c r="F6" s="744" t="s">
        <v>3210</v>
      </c>
      <c r="G6" s="754" t="s">
        <v>2358</v>
      </c>
      <c r="H6" s="754" t="s">
        <v>29</v>
      </c>
      <c r="I6" s="754" t="s">
        <v>2371</v>
      </c>
      <c r="J6" s="754">
        <v>43620.0</v>
      </c>
      <c r="K6" s="757" t="s">
        <v>3645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5535</v>
      </c>
      <c r="C7" s="760" t="s">
        <v>3636</v>
      </c>
      <c r="D7" s="744" t="s">
        <v>5534</v>
      </c>
      <c r="E7" s="756">
        <v>50000.0</v>
      </c>
      <c r="F7" s="744" t="s">
        <v>4884</v>
      </c>
      <c r="G7" s="744" t="s">
        <v>2358</v>
      </c>
      <c r="H7" s="744" t="s">
        <v>29</v>
      </c>
      <c r="I7" s="744" t="s">
        <v>2358</v>
      </c>
      <c r="J7" s="754">
        <v>43749.0</v>
      </c>
      <c r="K7" s="761" t="s">
        <v>4027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3266</v>
      </c>
      <c r="C8" s="760" t="s">
        <v>164</v>
      </c>
      <c r="D8" s="744" t="s">
        <v>5534</v>
      </c>
      <c r="E8" s="756">
        <v>9500.0</v>
      </c>
      <c r="F8" s="744" t="s">
        <v>3265</v>
      </c>
      <c r="G8" s="754" t="s">
        <v>2358</v>
      </c>
      <c r="H8" s="754" t="s">
        <v>29</v>
      </c>
      <c r="I8" s="754" t="s">
        <v>2359</v>
      </c>
      <c r="J8" s="754">
        <v>43675.0</v>
      </c>
      <c r="K8" s="757" t="s">
        <v>4027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3187</v>
      </c>
      <c r="C9" s="760" t="s">
        <v>164</v>
      </c>
      <c r="D9" s="744" t="s">
        <v>5534</v>
      </c>
      <c r="E9" s="756">
        <v>5000.0</v>
      </c>
      <c r="F9" s="744" t="s">
        <v>3186</v>
      </c>
      <c r="G9" s="754" t="s">
        <v>2358</v>
      </c>
      <c r="H9" s="754" t="s">
        <v>29</v>
      </c>
      <c r="I9" s="754" t="s">
        <v>2359</v>
      </c>
      <c r="J9" s="754">
        <v>43700.0</v>
      </c>
      <c r="K9" s="757" t="s">
        <v>4027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2832</v>
      </c>
      <c r="C10" s="760" t="s">
        <v>164</v>
      </c>
      <c r="D10" s="744" t="s">
        <v>5534</v>
      </c>
      <c r="E10" s="756">
        <v>3700.0</v>
      </c>
      <c r="F10" s="744" t="s">
        <v>2831</v>
      </c>
      <c r="G10" s="754" t="s">
        <v>18</v>
      </c>
      <c r="H10" s="754" t="s">
        <v>29</v>
      </c>
      <c r="I10" s="754" t="s">
        <v>2612</v>
      </c>
      <c r="J10" s="754">
        <v>43510.0</v>
      </c>
      <c r="K10" s="757" t="s">
        <v>5536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2785</v>
      </c>
      <c r="C11" s="760" t="s">
        <v>164</v>
      </c>
      <c r="D11" s="744" t="s">
        <v>5534</v>
      </c>
      <c r="E11" s="756">
        <v>14000.0</v>
      </c>
      <c r="F11" s="744" t="s">
        <v>2784</v>
      </c>
      <c r="G11" s="754" t="s">
        <v>2358</v>
      </c>
      <c r="H11" s="754" t="s">
        <v>29</v>
      </c>
      <c r="I11" s="754" t="s">
        <v>2359</v>
      </c>
      <c r="J11" s="754">
        <v>43703.0</v>
      </c>
      <c r="K11" s="757" t="s">
        <v>4027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3411</v>
      </c>
      <c r="C12" s="760" t="s">
        <v>164</v>
      </c>
      <c r="D12" s="744" t="s">
        <v>5534</v>
      </c>
      <c r="E12" s="756">
        <v>10000.0</v>
      </c>
      <c r="F12" s="744" t="s">
        <v>3410</v>
      </c>
      <c r="G12" s="754" t="s">
        <v>2358</v>
      </c>
      <c r="H12" s="754" t="s">
        <v>29</v>
      </c>
      <c r="I12" s="754" t="s">
        <v>2359</v>
      </c>
      <c r="J12" s="754">
        <v>43567.0</v>
      </c>
      <c r="K12" s="757" t="s">
        <v>3645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2844</v>
      </c>
      <c r="C13" s="760" t="s">
        <v>164</v>
      </c>
      <c r="D13" s="744" t="s">
        <v>5534</v>
      </c>
      <c r="E13" s="756">
        <v>193205.23</v>
      </c>
      <c r="F13" s="744" t="s">
        <v>2843</v>
      </c>
      <c r="G13" s="754" t="s">
        <v>2358</v>
      </c>
      <c r="H13" s="754" t="s">
        <v>29</v>
      </c>
      <c r="I13" s="754" t="s">
        <v>2359</v>
      </c>
      <c r="J13" s="754">
        <v>43605.0</v>
      </c>
      <c r="K13" s="757" t="s">
        <v>3653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5537</v>
      </c>
      <c r="C14" s="760" t="s">
        <v>3636</v>
      </c>
      <c r="D14" s="744" t="s">
        <v>5534</v>
      </c>
      <c r="E14" s="756">
        <v>10000.0</v>
      </c>
      <c r="F14" s="744" t="s">
        <v>5005</v>
      </c>
      <c r="G14" s="744" t="s">
        <v>2358</v>
      </c>
      <c r="H14" s="744" t="s">
        <v>29</v>
      </c>
      <c r="I14" s="744" t="s">
        <v>2358</v>
      </c>
      <c r="J14" s="754">
        <v>43924.0</v>
      </c>
      <c r="K14" s="761" t="s">
        <v>3645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2601</v>
      </c>
      <c r="C15" s="760" t="s">
        <v>164</v>
      </c>
      <c r="D15" s="744" t="s">
        <v>5534</v>
      </c>
      <c r="E15" s="756">
        <v>25000.0</v>
      </c>
      <c r="F15" s="744" t="s">
        <v>2600</v>
      </c>
      <c r="G15" s="754" t="s">
        <v>2358</v>
      </c>
      <c r="H15" s="754" t="s">
        <v>29</v>
      </c>
      <c r="I15" s="754" t="s">
        <v>2359</v>
      </c>
      <c r="J15" s="754">
        <v>43822.0</v>
      </c>
      <c r="K15" s="757" t="s">
        <v>3653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2785</v>
      </c>
      <c r="C16" s="760" t="s">
        <v>164</v>
      </c>
      <c r="D16" s="744" t="s">
        <v>5534</v>
      </c>
      <c r="E16" s="756">
        <v>7000.0</v>
      </c>
      <c r="F16" s="744" t="s">
        <v>2784</v>
      </c>
      <c r="G16" s="754" t="s">
        <v>2358</v>
      </c>
      <c r="H16" s="754" t="s">
        <v>29</v>
      </c>
      <c r="I16" s="754" t="s">
        <v>2359</v>
      </c>
      <c r="J16" s="754">
        <v>43703.0</v>
      </c>
      <c r="K16" s="757" t="s">
        <v>4027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5538</v>
      </c>
      <c r="C17" s="760" t="s">
        <v>3636</v>
      </c>
      <c r="D17" s="744" t="s">
        <v>5534</v>
      </c>
      <c r="E17" s="756">
        <v>95799.8</v>
      </c>
      <c r="F17" s="744" t="s">
        <v>4501</v>
      </c>
      <c r="G17" s="744" t="s">
        <v>2358</v>
      </c>
      <c r="H17" s="744" t="s">
        <v>29</v>
      </c>
      <c r="I17" s="744" t="s">
        <v>2358</v>
      </c>
      <c r="J17" s="754">
        <v>44252.0</v>
      </c>
      <c r="K17" s="761" t="s">
        <v>3653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2689</v>
      </c>
      <c r="C18" s="744" t="s">
        <v>164</v>
      </c>
      <c r="D18" s="744" t="s">
        <v>5533</v>
      </c>
      <c r="E18" s="756">
        <v>0.0</v>
      </c>
      <c r="F18" s="744" t="s">
        <v>2688</v>
      </c>
      <c r="G18" s="754" t="s">
        <v>2358</v>
      </c>
      <c r="H18" s="754" t="s">
        <v>29</v>
      </c>
      <c r="I18" s="754" t="s">
        <v>2371</v>
      </c>
      <c r="J18" s="754">
        <v>43699.0</v>
      </c>
      <c r="K18" s="757" t="s">
        <v>4027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2844</v>
      </c>
      <c r="C19" s="760" t="s">
        <v>164</v>
      </c>
      <c r="D19" s="744" t="s">
        <v>5534</v>
      </c>
      <c r="E19" s="756">
        <v>0.0</v>
      </c>
      <c r="F19" s="744" t="s">
        <v>2843</v>
      </c>
      <c r="G19" s="754" t="s">
        <v>2358</v>
      </c>
      <c r="H19" s="754" t="s">
        <v>29</v>
      </c>
      <c r="I19" s="754" t="s">
        <v>2359</v>
      </c>
      <c r="J19" s="754">
        <v>43605.0</v>
      </c>
      <c r="K19" s="757" t="s">
        <v>3653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2785</v>
      </c>
      <c r="C20" s="760" t="s">
        <v>164</v>
      </c>
      <c r="D20" s="744" t="s">
        <v>5534</v>
      </c>
      <c r="E20" s="756">
        <v>80000.0</v>
      </c>
      <c r="F20" s="744" t="s">
        <v>2784</v>
      </c>
      <c r="G20" s="754" t="s">
        <v>2358</v>
      </c>
      <c r="H20" s="754" t="s">
        <v>29</v>
      </c>
      <c r="I20" s="754" t="s">
        <v>2359</v>
      </c>
      <c r="J20" s="754">
        <v>43703.0</v>
      </c>
      <c r="K20" s="757" t="s">
        <v>4027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5537</v>
      </c>
      <c r="C21" s="760" t="s">
        <v>3636</v>
      </c>
      <c r="D21" s="744" t="s">
        <v>2366</v>
      </c>
      <c r="E21" s="756">
        <v>10000.0</v>
      </c>
      <c r="F21" s="744" t="s">
        <v>5005</v>
      </c>
      <c r="G21" s="744" t="s">
        <v>2358</v>
      </c>
      <c r="H21" s="744" t="s">
        <v>29</v>
      </c>
      <c r="I21" s="744" t="s">
        <v>2358</v>
      </c>
      <c r="J21" s="754">
        <v>43924.0</v>
      </c>
      <c r="K21" s="761" t="s">
        <v>3645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2894</v>
      </c>
      <c r="C22" s="760" t="s">
        <v>164</v>
      </c>
      <c r="D22" s="744" t="s">
        <v>5534</v>
      </c>
      <c r="E22" s="756">
        <v>80000.0</v>
      </c>
      <c r="F22" s="744" t="s">
        <v>2893</v>
      </c>
      <c r="G22" s="754" t="s">
        <v>2358</v>
      </c>
      <c r="H22" s="754" t="s">
        <v>29</v>
      </c>
      <c r="I22" s="754" t="s">
        <v>2371</v>
      </c>
      <c r="J22" s="754">
        <v>43664.0</v>
      </c>
      <c r="K22" s="757" t="s">
        <v>4027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5535</v>
      </c>
      <c r="C23" s="760" t="s">
        <v>3636</v>
      </c>
      <c r="D23" s="744" t="s">
        <v>5534</v>
      </c>
      <c r="E23" s="756">
        <v>25000.0</v>
      </c>
      <c r="F23" s="744" t="s">
        <v>4884</v>
      </c>
      <c r="G23" s="744" t="s">
        <v>2358</v>
      </c>
      <c r="H23" s="744" t="s">
        <v>29</v>
      </c>
      <c r="I23" s="744" t="s">
        <v>2358</v>
      </c>
      <c r="J23" s="754">
        <v>43749.0</v>
      </c>
      <c r="K23" s="761" t="s">
        <v>4027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2859</v>
      </c>
      <c r="C24" s="760" t="s">
        <v>164</v>
      </c>
      <c r="D24" s="744" t="s">
        <v>5534</v>
      </c>
      <c r="E24" s="756">
        <v>20000.0</v>
      </c>
      <c r="F24" s="744" t="s">
        <v>2858</v>
      </c>
      <c r="G24" s="754" t="s">
        <v>2358</v>
      </c>
      <c r="H24" s="754" t="s">
        <v>29</v>
      </c>
      <c r="I24" s="754" t="s">
        <v>2371</v>
      </c>
      <c r="J24" s="754">
        <v>43559.0</v>
      </c>
      <c r="K24" s="757" t="s">
        <v>4027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3177</v>
      </c>
      <c r="C25" s="744" t="s">
        <v>164</v>
      </c>
      <c r="D25" s="744" t="s">
        <v>5533</v>
      </c>
      <c r="E25" s="756">
        <v>95799.8</v>
      </c>
      <c r="F25" s="744" t="s">
        <v>3176</v>
      </c>
      <c r="G25" s="754" t="s">
        <v>2358</v>
      </c>
      <c r="H25" s="754" t="s">
        <v>29</v>
      </c>
      <c r="I25" s="754" t="s">
        <v>2359</v>
      </c>
      <c r="J25" s="754">
        <v>43563.0</v>
      </c>
      <c r="K25" s="757" t="s">
        <v>3657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3177</v>
      </c>
      <c r="C26" s="760" t="s">
        <v>164</v>
      </c>
      <c r="D26" s="744" t="s">
        <v>2366</v>
      </c>
      <c r="E26" s="756">
        <v>50000.0</v>
      </c>
      <c r="F26" s="744" t="s">
        <v>3176</v>
      </c>
      <c r="G26" s="754" t="s">
        <v>2358</v>
      </c>
      <c r="H26" s="754" t="s">
        <v>29</v>
      </c>
      <c r="I26" s="754" t="s">
        <v>2359</v>
      </c>
      <c r="J26" s="754">
        <v>43563.0</v>
      </c>
      <c r="K26" s="757" t="s">
        <v>3657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2592</v>
      </c>
      <c r="C27" s="760" t="s">
        <v>164</v>
      </c>
      <c r="D27" s="744" t="s">
        <v>2366</v>
      </c>
      <c r="E27" s="756">
        <v>30000.0</v>
      </c>
      <c r="F27" s="744" t="s">
        <v>2591</v>
      </c>
      <c r="G27" s="754" t="s">
        <v>2358</v>
      </c>
      <c r="H27" s="754" t="s">
        <v>29</v>
      </c>
      <c r="I27" s="754" t="s">
        <v>2359</v>
      </c>
      <c r="J27" s="754">
        <v>43453.0</v>
      </c>
      <c r="K27" s="757" t="s">
        <v>3657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2785</v>
      </c>
      <c r="C28" s="760" t="s">
        <v>164</v>
      </c>
      <c r="D28" s="744" t="s">
        <v>5534</v>
      </c>
      <c r="E28" s="756">
        <v>14000.0</v>
      </c>
      <c r="F28" s="744" t="s">
        <v>2784</v>
      </c>
      <c r="G28" s="754" t="s">
        <v>2358</v>
      </c>
      <c r="H28" s="754" t="s">
        <v>29</v>
      </c>
      <c r="I28" s="754" t="s">
        <v>2359</v>
      </c>
      <c r="J28" s="754">
        <v>43703.0</v>
      </c>
      <c r="K28" s="757" t="s">
        <v>4027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5537</v>
      </c>
      <c r="C29" s="744" t="s">
        <v>3636</v>
      </c>
      <c r="D29" s="744" t="s">
        <v>5533</v>
      </c>
      <c r="E29" s="756">
        <v>0.0</v>
      </c>
      <c r="F29" s="744" t="s">
        <v>5005</v>
      </c>
      <c r="G29" s="744" t="s">
        <v>2358</v>
      </c>
      <c r="H29" s="744" t="s">
        <v>29</v>
      </c>
      <c r="I29" s="744" t="s">
        <v>2358</v>
      </c>
      <c r="J29" s="754">
        <v>43684.0</v>
      </c>
      <c r="K29" s="761" t="s">
        <v>3645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5539</v>
      </c>
      <c r="C30" s="760" t="s">
        <v>3636</v>
      </c>
      <c r="D30" s="744" t="s">
        <v>5534</v>
      </c>
      <c r="E30" s="756">
        <v>20000.0</v>
      </c>
      <c r="F30" s="744" t="s">
        <v>4515</v>
      </c>
      <c r="G30" s="744" t="s">
        <v>2358</v>
      </c>
      <c r="H30" s="744" t="s">
        <v>29</v>
      </c>
      <c r="I30" s="744" t="s">
        <v>2358</v>
      </c>
      <c r="J30" s="754">
        <v>43872.0</v>
      </c>
      <c r="K30" s="761" t="s">
        <v>3645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3393</v>
      </c>
      <c r="C31" s="760" t="s">
        <v>164</v>
      </c>
      <c r="D31" s="744" t="s">
        <v>5534</v>
      </c>
      <c r="E31" s="756">
        <v>8000.0</v>
      </c>
      <c r="F31" s="744" t="s">
        <v>3392</v>
      </c>
      <c r="G31" s="754" t="s">
        <v>2358</v>
      </c>
      <c r="H31" s="754" t="s">
        <v>29</v>
      </c>
      <c r="I31" s="754" t="s">
        <v>2359</v>
      </c>
      <c r="J31" s="754">
        <v>43738.0</v>
      </c>
      <c r="K31" s="757" t="s">
        <v>3657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3544</v>
      </c>
      <c r="C32" s="760" t="s">
        <v>3453</v>
      </c>
      <c r="D32" s="744" t="s">
        <v>5534</v>
      </c>
      <c r="E32" s="756">
        <v>5000.0</v>
      </c>
      <c r="F32" s="744" t="s">
        <v>3543</v>
      </c>
      <c r="G32" s="754" t="s">
        <v>18</v>
      </c>
      <c r="H32" s="754" t="s">
        <v>29</v>
      </c>
      <c r="I32" s="754" t="s">
        <v>2069</v>
      </c>
      <c r="J32" s="754">
        <v>43797.0</v>
      </c>
      <c r="K32" s="757" t="s">
        <v>3653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5540</v>
      </c>
      <c r="C33" s="760" t="s">
        <v>3636</v>
      </c>
      <c r="D33" s="744" t="s">
        <v>5534</v>
      </c>
      <c r="E33" s="756">
        <v>2000.0</v>
      </c>
      <c r="F33" s="744" t="s">
        <v>4947</v>
      </c>
      <c r="G33" s="744" t="s">
        <v>2358</v>
      </c>
      <c r="H33" s="744" t="s">
        <v>29</v>
      </c>
      <c r="I33" s="744" t="s">
        <v>2358</v>
      </c>
      <c r="J33" s="754">
        <v>44225.0</v>
      </c>
      <c r="K33" s="761" t="s">
        <v>3645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2844</v>
      </c>
      <c r="C34" s="760" t="s">
        <v>164</v>
      </c>
      <c r="D34" s="744" t="s">
        <v>5534</v>
      </c>
      <c r="E34" s="756">
        <v>3000.0</v>
      </c>
      <c r="F34" s="744" t="s">
        <v>2843</v>
      </c>
      <c r="G34" s="754" t="s">
        <v>2358</v>
      </c>
      <c r="H34" s="754" t="s">
        <v>29</v>
      </c>
      <c r="I34" s="754" t="s">
        <v>2359</v>
      </c>
      <c r="J34" s="754">
        <v>43605.0</v>
      </c>
      <c r="K34" s="757" t="s">
        <v>3653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2785</v>
      </c>
      <c r="C35" s="760" t="s">
        <v>164</v>
      </c>
      <c r="D35" s="744" t="s">
        <v>5534</v>
      </c>
      <c r="E35" s="756">
        <v>10000.0</v>
      </c>
      <c r="F35" s="744" t="s">
        <v>2784</v>
      </c>
      <c r="G35" s="754" t="s">
        <v>2358</v>
      </c>
      <c r="H35" s="754" t="s">
        <v>29</v>
      </c>
      <c r="I35" s="754" t="s">
        <v>2359</v>
      </c>
      <c r="J35" s="754">
        <v>43703.0</v>
      </c>
      <c r="K35" s="757" t="s">
        <v>4027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2844</v>
      </c>
      <c r="C36" s="760" t="s">
        <v>164</v>
      </c>
      <c r="D36" s="744" t="s">
        <v>5534</v>
      </c>
      <c r="E36" s="756">
        <v>2000.0</v>
      </c>
      <c r="F36" s="744" t="s">
        <v>2843</v>
      </c>
      <c r="G36" s="754" t="s">
        <v>2358</v>
      </c>
      <c r="H36" s="754" t="s">
        <v>29</v>
      </c>
      <c r="I36" s="754" t="s">
        <v>2359</v>
      </c>
      <c r="J36" s="754">
        <v>43605.0</v>
      </c>
      <c r="K36" s="757" t="s">
        <v>3653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5535</v>
      </c>
      <c r="C37" s="760" t="s">
        <v>3636</v>
      </c>
      <c r="D37" s="744" t="s">
        <v>5534</v>
      </c>
      <c r="E37" s="756">
        <v>15000.0</v>
      </c>
      <c r="F37" s="744" t="s">
        <v>4884</v>
      </c>
      <c r="G37" s="744" t="s">
        <v>2358</v>
      </c>
      <c r="H37" s="744" t="s">
        <v>29</v>
      </c>
      <c r="I37" s="744" t="s">
        <v>2358</v>
      </c>
      <c r="J37" s="754">
        <v>43749.0</v>
      </c>
      <c r="K37" s="761" t="s">
        <v>4027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2894</v>
      </c>
      <c r="C38" s="760" t="s">
        <v>164</v>
      </c>
      <c r="D38" s="744" t="s">
        <v>5534</v>
      </c>
      <c r="E38" s="756">
        <v>100000.0</v>
      </c>
      <c r="F38" s="744" t="s">
        <v>2893</v>
      </c>
      <c r="G38" s="754" t="s">
        <v>2358</v>
      </c>
      <c r="H38" s="754" t="s">
        <v>29</v>
      </c>
      <c r="I38" s="754" t="s">
        <v>2371</v>
      </c>
      <c r="J38" s="754">
        <v>43664.0</v>
      </c>
      <c r="K38" s="757" t="s">
        <v>4027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2859</v>
      </c>
      <c r="C39" s="760" t="s">
        <v>164</v>
      </c>
      <c r="D39" s="744" t="s">
        <v>5534</v>
      </c>
      <c r="E39" s="756">
        <v>20000.0</v>
      </c>
      <c r="F39" s="744" t="s">
        <v>2858</v>
      </c>
      <c r="G39" s="754" t="s">
        <v>2358</v>
      </c>
      <c r="H39" s="754" t="s">
        <v>29</v>
      </c>
      <c r="I39" s="754" t="s">
        <v>2371</v>
      </c>
      <c r="J39" s="754">
        <v>43559.0</v>
      </c>
      <c r="K39" s="757" t="s">
        <v>4027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3148</v>
      </c>
      <c r="C40" s="760" t="s">
        <v>164</v>
      </c>
      <c r="D40" s="744" t="s">
        <v>5534</v>
      </c>
      <c r="E40" s="756">
        <v>75000.0</v>
      </c>
      <c r="F40" s="744" t="s">
        <v>3147</v>
      </c>
      <c r="G40" s="754" t="s">
        <v>2358</v>
      </c>
      <c r="H40" s="754" t="s">
        <v>29</v>
      </c>
      <c r="I40" s="754" t="s">
        <v>2359</v>
      </c>
      <c r="J40" s="754">
        <v>43699.0</v>
      </c>
      <c r="K40" s="757" t="s">
        <v>4027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2859</v>
      </c>
      <c r="C41" s="760" t="s">
        <v>164</v>
      </c>
      <c r="D41" s="744" t="s">
        <v>5534</v>
      </c>
      <c r="E41" s="756">
        <v>2000.0</v>
      </c>
      <c r="F41" s="744" t="s">
        <v>2858</v>
      </c>
      <c r="G41" s="754" t="s">
        <v>2358</v>
      </c>
      <c r="H41" s="754" t="s">
        <v>29</v>
      </c>
      <c r="I41" s="754" t="s">
        <v>2371</v>
      </c>
      <c r="J41" s="754">
        <v>43559.0</v>
      </c>
      <c r="K41" s="757" t="s">
        <v>4027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3336</v>
      </c>
      <c r="C42" s="760" t="s">
        <v>164</v>
      </c>
      <c r="D42" s="744" t="s">
        <v>5534</v>
      </c>
      <c r="E42" s="756">
        <v>2000.0</v>
      </c>
      <c r="F42" s="744" t="s">
        <v>3335</v>
      </c>
      <c r="G42" s="754" t="s">
        <v>2358</v>
      </c>
      <c r="H42" s="754" t="s">
        <v>29</v>
      </c>
      <c r="I42" s="754" t="s">
        <v>2359</v>
      </c>
      <c r="J42" s="754">
        <v>43717.0</v>
      </c>
      <c r="K42" s="757" t="s">
        <v>4027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3229</v>
      </c>
      <c r="C43" s="760" t="s">
        <v>164</v>
      </c>
      <c r="D43" s="744" t="s">
        <v>5534</v>
      </c>
      <c r="E43" s="763">
        <v>1000.0</v>
      </c>
      <c r="F43" s="744" t="s">
        <v>3228</v>
      </c>
      <c r="G43" s="754" t="s">
        <v>2358</v>
      </c>
      <c r="H43" s="754" t="s">
        <v>29</v>
      </c>
      <c r="I43" s="754" t="s">
        <v>2359</v>
      </c>
      <c r="J43" s="754">
        <v>43894.0</v>
      </c>
      <c r="K43" s="757" t="s">
        <v>3653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3393</v>
      </c>
      <c r="C44" s="760" t="s">
        <v>164</v>
      </c>
      <c r="D44" s="744" t="s">
        <v>5534</v>
      </c>
      <c r="E44" s="756">
        <v>60000.0</v>
      </c>
      <c r="F44" s="744" t="s">
        <v>3392</v>
      </c>
      <c r="G44" s="754" t="s">
        <v>2358</v>
      </c>
      <c r="H44" s="754" t="s">
        <v>29</v>
      </c>
      <c r="I44" s="754" t="s">
        <v>2359</v>
      </c>
      <c r="J44" s="754">
        <v>43738.0</v>
      </c>
      <c r="K44" s="757" t="s">
        <v>3657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2647</v>
      </c>
      <c r="C45" s="760" t="s">
        <v>164</v>
      </c>
      <c r="D45" s="744" t="s">
        <v>5534</v>
      </c>
      <c r="E45" s="756">
        <v>20000.0</v>
      </c>
      <c r="F45" s="744" t="s">
        <v>2646</v>
      </c>
      <c r="G45" s="754" t="s">
        <v>2358</v>
      </c>
      <c r="H45" s="754" t="s">
        <v>29</v>
      </c>
      <c r="I45" s="754" t="s">
        <v>2371</v>
      </c>
      <c r="J45" s="754">
        <v>43913.0</v>
      </c>
      <c r="K45" s="757" t="s">
        <v>3645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5540</v>
      </c>
      <c r="C46" s="760" t="s">
        <v>3636</v>
      </c>
      <c r="D46" s="744" t="s">
        <v>5534</v>
      </c>
      <c r="E46" s="756">
        <v>20000.0</v>
      </c>
      <c r="F46" s="744" t="s">
        <v>4947</v>
      </c>
      <c r="G46" s="744" t="s">
        <v>2358</v>
      </c>
      <c r="H46" s="744" t="s">
        <v>29</v>
      </c>
      <c r="I46" s="744" t="s">
        <v>2358</v>
      </c>
      <c r="J46" s="754">
        <v>44225.0</v>
      </c>
      <c r="K46" s="761" t="s">
        <v>3645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3393</v>
      </c>
      <c r="C47" s="760" t="s">
        <v>164</v>
      </c>
      <c r="D47" s="744" t="s">
        <v>5534</v>
      </c>
      <c r="E47" s="756">
        <v>6000.0</v>
      </c>
      <c r="F47" s="744" t="s">
        <v>3392</v>
      </c>
      <c r="G47" s="754" t="s">
        <v>2358</v>
      </c>
      <c r="H47" s="754" t="s">
        <v>29</v>
      </c>
      <c r="I47" s="754" t="s">
        <v>2359</v>
      </c>
      <c r="J47" s="754">
        <v>43738.0</v>
      </c>
      <c r="K47" s="757" t="s">
        <v>3657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2785</v>
      </c>
      <c r="C48" s="760" t="s">
        <v>164</v>
      </c>
      <c r="D48" s="744" t="s">
        <v>5534</v>
      </c>
      <c r="E48" s="756">
        <v>10000.0</v>
      </c>
      <c r="F48" s="744" t="s">
        <v>2784</v>
      </c>
      <c r="G48" s="754" t="s">
        <v>2358</v>
      </c>
      <c r="H48" s="754" t="s">
        <v>29</v>
      </c>
      <c r="I48" s="754" t="s">
        <v>2359</v>
      </c>
      <c r="J48" s="754">
        <v>43703.0</v>
      </c>
      <c r="K48" s="757" t="s">
        <v>4027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3229</v>
      </c>
      <c r="C49" s="760" t="s">
        <v>164</v>
      </c>
      <c r="D49" s="744" t="s">
        <v>5534</v>
      </c>
      <c r="E49" s="756">
        <v>7000.0</v>
      </c>
      <c r="F49" s="744" t="s">
        <v>3228</v>
      </c>
      <c r="G49" s="754" t="s">
        <v>2358</v>
      </c>
      <c r="H49" s="754" t="s">
        <v>29</v>
      </c>
      <c r="I49" s="754" t="s">
        <v>2359</v>
      </c>
      <c r="J49" s="754">
        <v>43894.0</v>
      </c>
      <c r="K49" s="757" t="s">
        <v>3653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3229</v>
      </c>
      <c r="C50" s="760" t="s">
        <v>164</v>
      </c>
      <c r="D50" s="744" t="s">
        <v>5534</v>
      </c>
      <c r="E50" s="756">
        <v>10000.0</v>
      </c>
      <c r="F50" s="744" t="s">
        <v>3228</v>
      </c>
      <c r="G50" s="754" t="s">
        <v>2358</v>
      </c>
      <c r="H50" s="754" t="s">
        <v>29</v>
      </c>
      <c r="I50" s="754" t="s">
        <v>2359</v>
      </c>
      <c r="J50" s="754">
        <v>43894.0</v>
      </c>
      <c r="K50" s="757" t="s">
        <v>3653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2463</v>
      </c>
      <c r="C51" s="760" t="s">
        <v>164</v>
      </c>
      <c r="D51" s="744" t="s">
        <v>5534</v>
      </c>
      <c r="E51" s="756">
        <v>1000.0</v>
      </c>
      <c r="F51" s="744" t="s">
        <v>2462</v>
      </c>
      <c r="G51" s="754" t="s">
        <v>2358</v>
      </c>
      <c r="H51" s="754" t="s">
        <v>29</v>
      </c>
      <c r="I51" s="754" t="s">
        <v>2359</v>
      </c>
      <c r="J51" s="754">
        <v>43867.0</v>
      </c>
      <c r="K51" s="757" t="s">
        <v>3645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5535</v>
      </c>
      <c r="C52" s="760" t="s">
        <v>3636</v>
      </c>
      <c r="D52" s="744" t="s">
        <v>5534</v>
      </c>
      <c r="E52" s="756">
        <v>7500.0</v>
      </c>
      <c r="F52" s="744" t="s">
        <v>4884</v>
      </c>
      <c r="G52" s="744" t="s">
        <v>2358</v>
      </c>
      <c r="H52" s="744" t="s">
        <v>29</v>
      </c>
      <c r="I52" s="744" t="s">
        <v>2358</v>
      </c>
      <c r="J52" s="754">
        <v>43749.0</v>
      </c>
      <c r="K52" s="761" t="s">
        <v>4027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3148</v>
      </c>
      <c r="C53" s="760" t="s">
        <v>164</v>
      </c>
      <c r="D53" s="744" t="s">
        <v>5534</v>
      </c>
      <c r="E53" s="756">
        <v>50000.0</v>
      </c>
      <c r="F53" s="744" t="s">
        <v>3147</v>
      </c>
      <c r="G53" s="754" t="s">
        <v>2358</v>
      </c>
      <c r="H53" s="754" t="s">
        <v>29</v>
      </c>
      <c r="I53" s="754" t="s">
        <v>2359</v>
      </c>
      <c r="J53" s="754">
        <v>43699.0</v>
      </c>
      <c r="K53" s="757" t="s">
        <v>4027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5538</v>
      </c>
      <c r="C54" s="760" t="s">
        <v>3636</v>
      </c>
      <c r="D54" s="744" t="s">
        <v>5534</v>
      </c>
      <c r="E54" s="756">
        <v>20000.0</v>
      </c>
      <c r="F54" s="744" t="s">
        <v>4501</v>
      </c>
      <c r="G54" s="744" t="s">
        <v>2358</v>
      </c>
      <c r="H54" s="744" t="s">
        <v>29</v>
      </c>
      <c r="I54" s="744" t="s">
        <v>2358</v>
      </c>
      <c r="J54" s="754">
        <v>44252.0</v>
      </c>
      <c r="K54" s="761" t="s">
        <v>3653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3544</v>
      </c>
      <c r="C55" s="760" t="s">
        <v>5541</v>
      </c>
      <c r="D55" s="744" t="s">
        <v>5534</v>
      </c>
      <c r="E55" s="756">
        <v>10000.0</v>
      </c>
      <c r="F55" s="744" t="s">
        <v>3543</v>
      </c>
      <c r="G55" s="744" t="s">
        <v>18</v>
      </c>
      <c r="H55" s="744" t="s">
        <v>29</v>
      </c>
      <c r="I55" s="744" t="s">
        <v>2069</v>
      </c>
      <c r="J55" s="754">
        <v>43797.0</v>
      </c>
      <c r="K55" s="757" t="s">
        <v>3653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2859</v>
      </c>
      <c r="C56" s="760" t="s">
        <v>164</v>
      </c>
      <c r="D56" s="744" t="s">
        <v>5534</v>
      </c>
      <c r="E56" s="756">
        <v>973440.75</v>
      </c>
      <c r="F56" s="744" t="s">
        <v>2858</v>
      </c>
      <c r="G56" s="754" t="s">
        <v>2358</v>
      </c>
      <c r="H56" s="754" t="s">
        <v>29</v>
      </c>
      <c r="I56" s="754" t="s">
        <v>2371</v>
      </c>
      <c r="J56" s="754">
        <v>43559.0</v>
      </c>
      <c r="K56" s="757" t="s">
        <v>4027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2785</v>
      </c>
      <c r="C57" s="760" t="s">
        <v>164</v>
      </c>
      <c r="D57" s="744" t="s">
        <v>5534</v>
      </c>
      <c r="E57" s="756">
        <v>7000.0</v>
      </c>
      <c r="F57" s="744" t="s">
        <v>2784</v>
      </c>
      <c r="G57" s="754" t="s">
        <v>2358</v>
      </c>
      <c r="H57" s="754" t="s">
        <v>29</v>
      </c>
      <c r="I57" s="754" t="s">
        <v>2359</v>
      </c>
      <c r="J57" s="754">
        <v>43703.0</v>
      </c>
      <c r="K57" s="757" t="s">
        <v>4027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3229</v>
      </c>
      <c r="C58" s="760" t="s">
        <v>164</v>
      </c>
      <c r="D58" s="744" t="s">
        <v>5534</v>
      </c>
      <c r="E58" s="756">
        <v>180000.0</v>
      </c>
      <c r="F58" s="744" t="s">
        <v>3228</v>
      </c>
      <c r="G58" s="754" t="s">
        <v>2358</v>
      </c>
      <c r="H58" s="754" t="s">
        <v>29</v>
      </c>
      <c r="I58" s="754" t="s">
        <v>2359</v>
      </c>
      <c r="J58" s="754">
        <v>43894.0</v>
      </c>
      <c r="K58" s="757" t="s">
        <v>3653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2894</v>
      </c>
      <c r="C59" s="760" t="s">
        <v>164</v>
      </c>
      <c r="D59" s="744" t="s">
        <v>5534</v>
      </c>
      <c r="E59" s="756">
        <v>10701.0</v>
      </c>
      <c r="F59" s="744" t="s">
        <v>2893</v>
      </c>
      <c r="G59" s="754" t="s">
        <v>2358</v>
      </c>
      <c r="H59" s="754" t="s">
        <v>29</v>
      </c>
      <c r="I59" s="754" t="s">
        <v>2371</v>
      </c>
      <c r="J59" s="754">
        <v>43664.0</v>
      </c>
      <c r="K59" s="757" t="s">
        <v>4027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2463</v>
      </c>
      <c r="C60" s="760" t="s">
        <v>164</v>
      </c>
      <c r="D60" s="744" t="s">
        <v>5534</v>
      </c>
      <c r="E60" s="756">
        <v>2000.0</v>
      </c>
      <c r="F60" s="744" t="s">
        <v>2462</v>
      </c>
      <c r="G60" s="754" t="s">
        <v>2358</v>
      </c>
      <c r="H60" s="754" t="s">
        <v>29</v>
      </c>
      <c r="I60" s="754" t="s">
        <v>2359</v>
      </c>
      <c r="J60" s="754">
        <v>43867.0</v>
      </c>
      <c r="K60" s="757" t="s">
        <v>3645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3148</v>
      </c>
      <c r="C61" s="760" t="s">
        <v>164</v>
      </c>
      <c r="D61" s="744" t="s">
        <v>5534</v>
      </c>
      <c r="E61" s="756">
        <v>200000.0</v>
      </c>
      <c r="F61" s="744" t="s">
        <v>3147</v>
      </c>
      <c r="G61" s="754" t="s">
        <v>2358</v>
      </c>
      <c r="H61" s="754" t="s">
        <v>29</v>
      </c>
      <c r="I61" s="754" t="s">
        <v>2359</v>
      </c>
      <c r="J61" s="754">
        <v>43699.0</v>
      </c>
      <c r="K61" s="757" t="s">
        <v>4027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2785</v>
      </c>
      <c r="C62" s="760" t="s">
        <v>164</v>
      </c>
      <c r="D62" s="744" t="s">
        <v>5534</v>
      </c>
      <c r="E62" s="756">
        <v>6000.0</v>
      </c>
      <c r="F62" s="744" t="s">
        <v>2784</v>
      </c>
      <c r="G62" s="754" t="s">
        <v>2358</v>
      </c>
      <c r="H62" s="754" t="s">
        <v>29</v>
      </c>
      <c r="I62" s="754" t="s">
        <v>2359</v>
      </c>
      <c r="J62" s="754">
        <v>43703.0</v>
      </c>
      <c r="K62" s="757" t="s">
        <v>4027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2859</v>
      </c>
      <c r="C63" s="760" t="s">
        <v>164</v>
      </c>
      <c r="D63" s="744" t="s">
        <v>5534</v>
      </c>
      <c r="E63" s="756">
        <v>10000.0</v>
      </c>
      <c r="F63" s="744" t="s">
        <v>2858</v>
      </c>
      <c r="G63" s="754" t="s">
        <v>2358</v>
      </c>
      <c r="H63" s="754" t="s">
        <v>29</v>
      </c>
      <c r="I63" s="754" t="s">
        <v>2371</v>
      </c>
      <c r="J63" s="754">
        <v>43559.0</v>
      </c>
      <c r="K63" s="757" t="s">
        <v>4027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3285</v>
      </c>
      <c r="C64" s="760" t="s">
        <v>164</v>
      </c>
      <c r="D64" s="744" t="s">
        <v>5534</v>
      </c>
      <c r="E64" s="756">
        <v>20000.0</v>
      </c>
      <c r="F64" s="744" t="s">
        <v>3284</v>
      </c>
      <c r="G64" s="754" t="s">
        <v>2358</v>
      </c>
      <c r="H64" s="754" t="s">
        <v>29</v>
      </c>
      <c r="I64" s="754" t="s">
        <v>2371</v>
      </c>
      <c r="J64" s="754">
        <v>43607.0</v>
      </c>
      <c r="K64" s="757" t="s">
        <v>4027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3055</v>
      </c>
      <c r="C65" s="760" t="s">
        <v>164</v>
      </c>
      <c r="D65" s="744" t="s">
        <v>5534</v>
      </c>
      <c r="E65" s="756">
        <v>6000.0</v>
      </c>
      <c r="F65" s="744" t="s">
        <v>3054</v>
      </c>
      <c r="G65" s="754" t="s">
        <v>2358</v>
      </c>
      <c r="H65" s="754" t="s">
        <v>29</v>
      </c>
      <c r="I65" s="754" t="s">
        <v>2359</v>
      </c>
      <c r="J65" s="754">
        <v>43564.0</v>
      </c>
      <c r="K65" s="757" t="s">
        <v>3657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3229</v>
      </c>
      <c r="C66" s="760" t="s">
        <v>164</v>
      </c>
      <c r="D66" s="744" t="s">
        <v>5534</v>
      </c>
      <c r="E66" s="756">
        <v>3000.0</v>
      </c>
      <c r="F66" s="744" t="s">
        <v>3228</v>
      </c>
      <c r="G66" s="754" t="s">
        <v>2358</v>
      </c>
      <c r="H66" s="754" t="s">
        <v>29</v>
      </c>
      <c r="I66" s="754" t="s">
        <v>2359</v>
      </c>
      <c r="J66" s="754">
        <v>43894.0</v>
      </c>
      <c r="K66" s="757" t="s">
        <v>3653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5542</v>
      </c>
      <c r="C67" s="760" t="s">
        <v>3636</v>
      </c>
      <c r="D67" s="744" t="s">
        <v>5534</v>
      </c>
      <c r="E67" s="756">
        <v>14000.0</v>
      </c>
      <c r="F67" s="744" t="s">
        <v>5147</v>
      </c>
      <c r="G67" s="744" t="s">
        <v>2358</v>
      </c>
      <c r="H67" s="744" t="s">
        <v>29</v>
      </c>
      <c r="I67" s="744" t="s">
        <v>2358</v>
      </c>
      <c r="J67" s="754">
        <v>44216.0</v>
      </c>
      <c r="K67" s="761" t="s">
        <v>3645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2592</v>
      </c>
      <c r="C68" s="744" t="s">
        <v>164</v>
      </c>
      <c r="D68" s="744" t="s">
        <v>5533</v>
      </c>
      <c r="E68" s="756">
        <v>0.0</v>
      </c>
      <c r="F68" s="744" t="s">
        <v>2591</v>
      </c>
      <c r="G68" s="754" t="s">
        <v>2358</v>
      </c>
      <c r="H68" s="754" t="s">
        <v>29</v>
      </c>
      <c r="I68" s="754" t="s">
        <v>2359</v>
      </c>
      <c r="J68" s="754">
        <v>43453.0</v>
      </c>
      <c r="K68" s="757" t="s">
        <v>3657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2990</v>
      </c>
      <c r="C69" s="744" t="s">
        <v>164</v>
      </c>
      <c r="D69" s="744" t="s">
        <v>5533</v>
      </c>
      <c r="E69" s="756">
        <v>76468.36</v>
      </c>
      <c r="F69" s="744" t="s">
        <v>2989</v>
      </c>
      <c r="G69" s="754" t="s">
        <v>2358</v>
      </c>
      <c r="H69" s="754" t="s">
        <v>29</v>
      </c>
      <c r="I69" s="754" t="s">
        <v>2371</v>
      </c>
      <c r="J69" s="754">
        <v>43853.0</v>
      </c>
      <c r="K69" s="757" t="s">
        <v>3653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2594</v>
      </c>
      <c r="C70" s="744" t="s">
        <v>164</v>
      </c>
      <c r="D70" s="744" t="s">
        <v>5533</v>
      </c>
      <c r="E70" s="756">
        <v>36013.41</v>
      </c>
      <c r="F70" s="744" t="s">
        <v>2591</v>
      </c>
      <c r="G70" s="754" t="s">
        <v>2358</v>
      </c>
      <c r="H70" s="754" t="s">
        <v>29</v>
      </c>
      <c r="I70" s="754" t="s">
        <v>2359</v>
      </c>
      <c r="J70" s="754">
        <v>43997.0</v>
      </c>
      <c r="K70" s="757" t="s">
        <v>3645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3336</v>
      </c>
      <c r="C71" s="760" t="s">
        <v>164</v>
      </c>
      <c r="D71" s="744" t="s">
        <v>5534</v>
      </c>
      <c r="E71" s="756">
        <v>100000.0</v>
      </c>
      <c r="F71" s="744" t="s">
        <v>3335</v>
      </c>
      <c r="G71" s="754" t="s">
        <v>2358</v>
      </c>
      <c r="H71" s="754" t="s">
        <v>29</v>
      </c>
      <c r="I71" s="754" t="s">
        <v>2359</v>
      </c>
      <c r="J71" s="754">
        <v>43717.0</v>
      </c>
      <c r="K71" s="757" t="s">
        <v>4027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3148</v>
      </c>
      <c r="C72" s="760" t="s">
        <v>164</v>
      </c>
      <c r="D72" s="744" t="s">
        <v>5534</v>
      </c>
      <c r="E72" s="756">
        <v>10000.0</v>
      </c>
      <c r="F72" s="744" t="s">
        <v>3147</v>
      </c>
      <c r="G72" s="754" t="s">
        <v>2358</v>
      </c>
      <c r="H72" s="754" t="s">
        <v>29</v>
      </c>
      <c r="I72" s="754" t="s">
        <v>2359</v>
      </c>
      <c r="J72" s="754">
        <v>43699.0</v>
      </c>
      <c r="K72" s="757" t="s">
        <v>4027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3055</v>
      </c>
      <c r="C73" s="760" t="s">
        <v>164</v>
      </c>
      <c r="D73" s="744" t="s">
        <v>5534</v>
      </c>
      <c r="E73" s="756">
        <v>7000.0</v>
      </c>
      <c r="F73" s="744" t="s">
        <v>3054</v>
      </c>
      <c r="G73" s="754" t="s">
        <v>2358</v>
      </c>
      <c r="H73" s="754" t="s">
        <v>29</v>
      </c>
      <c r="I73" s="754" t="s">
        <v>2359</v>
      </c>
      <c r="J73" s="754">
        <v>43564.0</v>
      </c>
      <c r="K73" s="757" t="s">
        <v>3657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3055</v>
      </c>
      <c r="C74" s="760" t="s">
        <v>164</v>
      </c>
      <c r="D74" s="744" t="s">
        <v>5534</v>
      </c>
      <c r="E74" s="756">
        <v>9000.0</v>
      </c>
      <c r="F74" s="744" t="s">
        <v>3054</v>
      </c>
      <c r="G74" s="754" t="s">
        <v>2358</v>
      </c>
      <c r="H74" s="754" t="s">
        <v>29</v>
      </c>
      <c r="I74" s="754" t="s">
        <v>2359</v>
      </c>
      <c r="J74" s="754">
        <v>43564.0</v>
      </c>
      <c r="K74" s="757" t="s">
        <v>3657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2859</v>
      </c>
      <c r="C75" s="760" t="s">
        <v>164</v>
      </c>
      <c r="D75" s="744" t="s">
        <v>5534</v>
      </c>
      <c r="E75" s="756">
        <v>10000.0</v>
      </c>
      <c r="F75" s="744" t="s">
        <v>2858</v>
      </c>
      <c r="G75" s="754" t="s">
        <v>2358</v>
      </c>
      <c r="H75" s="754" t="s">
        <v>29</v>
      </c>
      <c r="I75" s="754" t="s">
        <v>2371</v>
      </c>
      <c r="J75" s="754">
        <v>43559.0</v>
      </c>
      <c r="K75" s="757" t="s">
        <v>4027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2821</v>
      </c>
      <c r="C76" s="744" t="s">
        <v>164</v>
      </c>
      <c r="D76" s="744" t="s">
        <v>5533</v>
      </c>
      <c r="E76" s="756">
        <v>120144.24</v>
      </c>
      <c r="F76" s="744" t="s">
        <v>2820</v>
      </c>
      <c r="G76" s="754" t="s">
        <v>2358</v>
      </c>
      <c r="H76" s="754" t="s">
        <v>29</v>
      </c>
      <c r="I76" s="754" t="s">
        <v>2371</v>
      </c>
      <c r="J76" s="754">
        <v>43822.0</v>
      </c>
      <c r="K76" s="757" t="s">
        <v>3645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3229</v>
      </c>
      <c r="C77" s="760" t="s">
        <v>164</v>
      </c>
      <c r="D77" s="744" t="s">
        <v>5534</v>
      </c>
      <c r="E77" s="756">
        <v>160000.0</v>
      </c>
      <c r="F77" s="744" t="s">
        <v>3228</v>
      </c>
      <c r="G77" s="754" t="s">
        <v>2358</v>
      </c>
      <c r="H77" s="754" t="s">
        <v>29</v>
      </c>
      <c r="I77" s="754" t="s">
        <v>2359</v>
      </c>
      <c r="J77" s="754">
        <v>43894.0</v>
      </c>
      <c r="K77" s="757" t="s">
        <v>3653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2844</v>
      </c>
      <c r="C78" s="760" t="s">
        <v>164</v>
      </c>
      <c r="D78" s="744" t="s">
        <v>5534</v>
      </c>
      <c r="E78" s="756">
        <v>2500.0</v>
      </c>
      <c r="F78" s="744" t="s">
        <v>2843</v>
      </c>
      <c r="G78" s="754" t="s">
        <v>2358</v>
      </c>
      <c r="H78" s="754" t="s">
        <v>29</v>
      </c>
      <c r="I78" s="754" t="s">
        <v>2359</v>
      </c>
      <c r="J78" s="754">
        <v>43605.0</v>
      </c>
      <c r="K78" s="757" t="s">
        <v>3653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2785</v>
      </c>
      <c r="C79" s="760" t="s">
        <v>164</v>
      </c>
      <c r="D79" s="744" t="s">
        <v>5534</v>
      </c>
      <c r="E79" s="756">
        <v>11000.0</v>
      </c>
      <c r="F79" s="744" t="s">
        <v>2784</v>
      </c>
      <c r="G79" s="754" t="s">
        <v>2358</v>
      </c>
      <c r="H79" s="754" t="s">
        <v>29</v>
      </c>
      <c r="I79" s="754" t="s">
        <v>2359</v>
      </c>
      <c r="J79" s="754">
        <v>43703.0</v>
      </c>
      <c r="K79" s="757" t="s">
        <v>4027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5542</v>
      </c>
      <c r="C80" s="744" t="s">
        <v>3636</v>
      </c>
      <c r="D80" s="744" t="s">
        <v>5533</v>
      </c>
      <c r="E80" s="756">
        <v>0.0</v>
      </c>
      <c r="F80" s="744" t="s">
        <v>5147</v>
      </c>
      <c r="G80" s="744" t="s">
        <v>2358</v>
      </c>
      <c r="H80" s="744" t="s">
        <v>29</v>
      </c>
      <c r="I80" s="744" t="s">
        <v>2358</v>
      </c>
      <c r="J80" s="754">
        <v>44216.0</v>
      </c>
      <c r="K80" s="761" t="s">
        <v>3645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2745</v>
      </c>
      <c r="C81" s="760" t="s">
        <v>164</v>
      </c>
      <c r="D81" s="744" t="s">
        <v>5534</v>
      </c>
      <c r="E81" s="756">
        <v>36000.0</v>
      </c>
      <c r="F81" s="744" t="s">
        <v>2744</v>
      </c>
      <c r="G81" s="754" t="s">
        <v>2358</v>
      </c>
      <c r="H81" s="754" t="s">
        <v>29</v>
      </c>
      <c r="I81" s="754" t="s">
        <v>2359</v>
      </c>
      <c r="J81" s="754">
        <v>43888.0</v>
      </c>
      <c r="K81" s="757" t="s">
        <v>3645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2859</v>
      </c>
      <c r="C82" s="760" t="s">
        <v>164</v>
      </c>
      <c r="D82" s="744" t="s">
        <v>5534</v>
      </c>
      <c r="E82" s="756">
        <v>100000.0</v>
      </c>
      <c r="F82" s="744" t="s">
        <v>2858</v>
      </c>
      <c r="G82" s="754" t="s">
        <v>2358</v>
      </c>
      <c r="H82" s="754" t="s">
        <v>29</v>
      </c>
      <c r="I82" s="754" t="s">
        <v>2371</v>
      </c>
      <c r="J82" s="754">
        <v>43559.0</v>
      </c>
      <c r="K82" s="757" t="s">
        <v>4027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3544</v>
      </c>
      <c r="C83" s="760" t="s">
        <v>3453</v>
      </c>
      <c r="D83" s="744" t="s">
        <v>5534</v>
      </c>
      <c r="E83" s="756">
        <v>100000.0</v>
      </c>
      <c r="F83" s="744" t="s">
        <v>3543</v>
      </c>
      <c r="G83" s="754" t="s">
        <v>18</v>
      </c>
      <c r="H83" s="754" t="s">
        <v>29</v>
      </c>
      <c r="I83" s="754" t="s">
        <v>2069</v>
      </c>
      <c r="J83" s="754">
        <v>43797.0</v>
      </c>
      <c r="K83" s="757" t="s">
        <v>3653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3245</v>
      </c>
      <c r="C84" s="760" t="s">
        <v>164</v>
      </c>
      <c r="D84" s="744" t="s">
        <v>5534</v>
      </c>
      <c r="E84" s="756">
        <v>40078.02</v>
      </c>
      <c r="F84" s="744" t="s">
        <v>3244</v>
      </c>
      <c r="G84" s="754" t="s">
        <v>2358</v>
      </c>
      <c r="H84" s="754" t="s">
        <v>29</v>
      </c>
      <c r="I84" s="754" t="s">
        <v>2359</v>
      </c>
      <c r="J84" s="754">
        <v>43840.0</v>
      </c>
      <c r="K84" s="757" t="s">
        <v>3653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2826</v>
      </c>
      <c r="C85" s="760" t="s">
        <v>164</v>
      </c>
      <c r="D85" s="744" t="s">
        <v>5534</v>
      </c>
      <c r="E85" s="756">
        <v>46758.86</v>
      </c>
      <c r="F85" s="744" t="s">
        <v>2825</v>
      </c>
      <c r="G85" s="754" t="s">
        <v>2358</v>
      </c>
      <c r="H85" s="754" t="s">
        <v>29</v>
      </c>
      <c r="I85" s="754" t="s">
        <v>2359</v>
      </c>
      <c r="J85" s="754">
        <v>43620.0</v>
      </c>
      <c r="K85" s="757" t="s">
        <v>3657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3396</v>
      </c>
      <c r="C86" s="744" t="s">
        <v>164</v>
      </c>
      <c r="D86" s="744" t="s">
        <v>5533</v>
      </c>
      <c r="E86" s="756">
        <v>0.0</v>
      </c>
      <c r="F86" s="744" t="s">
        <v>3395</v>
      </c>
      <c r="G86" s="754" t="s">
        <v>2358</v>
      </c>
      <c r="H86" s="754" t="s">
        <v>29</v>
      </c>
      <c r="I86" s="754" t="s">
        <v>2359</v>
      </c>
      <c r="J86" s="754">
        <v>43538.0</v>
      </c>
      <c r="K86" s="757" t="s">
        <v>4027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3398</v>
      </c>
      <c r="C87" s="744" t="s">
        <v>164</v>
      </c>
      <c r="D87" s="744" t="s">
        <v>5533</v>
      </c>
      <c r="E87" s="756">
        <v>0.0</v>
      </c>
      <c r="F87" s="744" t="s">
        <v>3395</v>
      </c>
      <c r="G87" s="754" t="s">
        <v>2358</v>
      </c>
      <c r="H87" s="754" t="s">
        <v>29</v>
      </c>
      <c r="I87" s="754" t="s">
        <v>2359</v>
      </c>
      <c r="J87" s="754">
        <v>43538.0</v>
      </c>
      <c r="K87" s="757" t="s">
        <v>3657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3229</v>
      </c>
      <c r="C88" s="760" t="s">
        <v>164</v>
      </c>
      <c r="D88" s="744" t="s">
        <v>5534</v>
      </c>
      <c r="E88" s="756">
        <v>60000.0</v>
      </c>
      <c r="F88" s="744" t="s">
        <v>3228</v>
      </c>
      <c r="G88" s="754" t="s">
        <v>2358</v>
      </c>
      <c r="H88" s="754" t="s">
        <v>29</v>
      </c>
      <c r="I88" s="754" t="s">
        <v>2359</v>
      </c>
      <c r="J88" s="754">
        <v>43894.0</v>
      </c>
      <c r="K88" s="757" t="s">
        <v>3653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2844</v>
      </c>
      <c r="C89" s="760" t="s">
        <v>164</v>
      </c>
      <c r="D89" s="744" t="s">
        <v>5534</v>
      </c>
      <c r="E89" s="756">
        <v>211079.19</v>
      </c>
      <c r="F89" s="744" t="s">
        <v>2843</v>
      </c>
      <c r="G89" s="754" t="s">
        <v>2358</v>
      </c>
      <c r="H89" s="754" t="s">
        <v>29</v>
      </c>
      <c r="I89" s="754" t="s">
        <v>2359</v>
      </c>
      <c r="J89" s="754">
        <v>43605.0</v>
      </c>
      <c r="K89" s="757" t="s">
        <v>3653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2957</v>
      </c>
      <c r="C90" s="760" t="s">
        <v>164</v>
      </c>
      <c r="D90" s="744" t="s">
        <v>5534</v>
      </c>
      <c r="E90" s="756">
        <v>7000.0</v>
      </c>
      <c r="F90" s="744" t="s">
        <v>2956</v>
      </c>
      <c r="G90" s="754" t="s">
        <v>2358</v>
      </c>
      <c r="H90" s="754" t="s">
        <v>29</v>
      </c>
      <c r="I90" s="754" t="s">
        <v>2359</v>
      </c>
      <c r="J90" s="754">
        <v>43732.0</v>
      </c>
      <c r="K90" s="757" t="s">
        <v>4027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2976</v>
      </c>
      <c r="C91" s="760" t="s">
        <v>164</v>
      </c>
      <c r="D91" s="744" t="s">
        <v>5534</v>
      </c>
      <c r="E91" s="756">
        <v>14000.0</v>
      </c>
      <c r="F91" s="744" t="s">
        <v>2975</v>
      </c>
      <c r="G91" s="754" t="s">
        <v>2358</v>
      </c>
      <c r="H91" s="754" t="s">
        <v>29</v>
      </c>
      <c r="I91" s="754" t="s">
        <v>2359</v>
      </c>
      <c r="J91" s="754">
        <v>43620.0</v>
      </c>
      <c r="K91" s="757" t="s">
        <v>3645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5543</v>
      </c>
      <c r="C92" s="760" t="s">
        <v>3636</v>
      </c>
      <c r="D92" s="744" t="s">
        <v>5534</v>
      </c>
      <c r="E92" s="756">
        <v>10000.0</v>
      </c>
      <c r="F92" s="744" t="s">
        <v>2975</v>
      </c>
      <c r="G92" s="744" t="s">
        <v>2358</v>
      </c>
      <c r="H92" s="744" t="s">
        <v>29</v>
      </c>
      <c r="I92" s="744" t="s">
        <v>2358</v>
      </c>
      <c r="J92" s="754">
        <v>43700.0</v>
      </c>
      <c r="K92" s="761" t="s">
        <v>3645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2647</v>
      </c>
      <c r="C93" s="760" t="s">
        <v>164</v>
      </c>
      <c r="D93" s="744" t="s">
        <v>2366</v>
      </c>
      <c r="E93" s="756">
        <v>30000.0</v>
      </c>
      <c r="F93" s="744" t="s">
        <v>2646</v>
      </c>
      <c r="G93" s="754" t="s">
        <v>2358</v>
      </c>
      <c r="H93" s="754" t="s">
        <v>29</v>
      </c>
      <c r="I93" s="754" t="s">
        <v>2371</v>
      </c>
      <c r="J93" s="754">
        <v>43913.0</v>
      </c>
      <c r="K93" s="757" t="s">
        <v>3645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3131</v>
      </c>
      <c r="C94" s="760" t="s">
        <v>164</v>
      </c>
      <c r="D94" s="744" t="s">
        <v>2366</v>
      </c>
      <c r="E94" s="756">
        <v>20000.0</v>
      </c>
      <c r="F94" s="744" t="s">
        <v>3130</v>
      </c>
      <c r="G94" s="754" t="s">
        <v>2468</v>
      </c>
      <c r="H94" s="754" t="s">
        <v>29</v>
      </c>
      <c r="I94" s="754" t="s">
        <v>2468</v>
      </c>
      <c r="J94" s="754">
        <v>43441.0</v>
      </c>
      <c r="K94" s="757" t="s">
        <v>3657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2976</v>
      </c>
      <c r="C95" s="760" t="s">
        <v>164</v>
      </c>
      <c r="D95" s="744" t="s">
        <v>5534</v>
      </c>
      <c r="E95" s="756">
        <v>3500.0</v>
      </c>
      <c r="F95" s="744" t="s">
        <v>2975</v>
      </c>
      <c r="G95" s="754" t="s">
        <v>2358</v>
      </c>
      <c r="H95" s="754" t="s">
        <v>29</v>
      </c>
      <c r="I95" s="754" t="s">
        <v>2359</v>
      </c>
      <c r="J95" s="754">
        <v>43620.0</v>
      </c>
      <c r="K95" s="757" t="s">
        <v>3645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2826</v>
      </c>
      <c r="C96" s="760" t="s">
        <v>164</v>
      </c>
      <c r="D96" s="744" t="s">
        <v>2366</v>
      </c>
      <c r="E96" s="756">
        <v>7000.0</v>
      </c>
      <c r="F96" s="744" t="s">
        <v>2825</v>
      </c>
      <c r="G96" s="754" t="s">
        <v>2358</v>
      </c>
      <c r="H96" s="754" t="s">
        <v>29</v>
      </c>
      <c r="I96" s="754" t="s">
        <v>2359</v>
      </c>
      <c r="J96" s="754">
        <v>43620.0</v>
      </c>
      <c r="K96" s="757" t="s">
        <v>3657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3245</v>
      </c>
      <c r="C97" s="760" t="s">
        <v>164</v>
      </c>
      <c r="D97" s="744" t="s">
        <v>5534</v>
      </c>
      <c r="E97" s="756">
        <v>20000.0</v>
      </c>
      <c r="F97" s="744" t="s">
        <v>3244</v>
      </c>
      <c r="G97" s="754" t="s">
        <v>2358</v>
      </c>
      <c r="H97" s="754" t="s">
        <v>29</v>
      </c>
      <c r="I97" s="754" t="s">
        <v>2359</v>
      </c>
      <c r="J97" s="754">
        <v>43840.0</v>
      </c>
      <c r="K97" s="757" t="s">
        <v>3653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2844</v>
      </c>
      <c r="C98" s="760" t="s">
        <v>164</v>
      </c>
      <c r="D98" s="744" t="s">
        <v>5534</v>
      </c>
      <c r="E98" s="756">
        <v>5000.0</v>
      </c>
      <c r="F98" s="744" t="s">
        <v>2843</v>
      </c>
      <c r="G98" s="754" t="s">
        <v>2358</v>
      </c>
      <c r="H98" s="754" t="s">
        <v>29</v>
      </c>
      <c r="I98" s="754" t="s">
        <v>2359</v>
      </c>
      <c r="J98" s="754">
        <v>43605.0</v>
      </c>
      <c r="K98" s="757" t="s">
        <v>3653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2785</v>
      </c>
      <c r="C99" s="760" t="s">
        <v>164</v>
      </c>
      <c r="D99" s="744" t="s">
        <v>5534</v>
      </c>
      <c r="E99" s="756">
        <v>10000.0</v>
      </c>
      <c r="F99" s="744" t="s">
        <v>2784</v>
      </c>
      <c r="G99" s="754" t="s">
        <v>2358</v>
      </c>
      <c r="H99" s="754" t="s">
        <v>29</v>
      </c>
      <c r="I99" s="754" t="s">
        <v>2359</v>
      </c>
      <c r="J99" s="754">
        <v>43703.0</v>
      </c>
      <c r="K99" s="757" t="s">
        <v>4027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5544</v>
      </c>
      <c r="C100" s="744" t="s">
        <v>164</v>
      </c>
      <c r="D100" s="744" t="s">
        <v>5533</v>
      </c>
      <c r="E100" s="756">
        <v>0.0</v>
      </c>
      <c r="F100" s="744" t="s">
        <v>5545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2745</v>
      </c>
      <c r="C101" s="760" t="s">
        <v>164</v>
      </c>
      <c r="D101" s="744" t="s">
        <v>5534</v>
      </c>
      <c r="E101" s="756">
        <v>151239.98</v>
      </c>
      <c r="F101" s="744" t="s">
        <v>2744</v>
      </c>
      <c r="G101" s="754" t="s">
        <v>2358</v>
      </c>
      <c r="H101" s="754" t="s">
        <v>29</v>
      </c>
      <c r="I101" s="754" t="s">
        <v>2359</v>
      </c>
      <c r="J101" s="754">
        <v>43888.0</v>
      </c>
      <c r="K101" s="757" t="s">
        <v>3645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3471</v>
      </c>
      <c r="C102" s="760" t="s">
        <v>3453</v>
      </c>
      <c r="D102" s="744" t="s">
        <v>5534</v>
      </c>
      <c r="E102" s="756">
        <v>10000.0</v>
      </c>
      <c r="F102" s="744" t="s">
        <v>3470</v>
      </c>
      <c r="G102" s="754" t="s">
        <v>18</v>
      </c>
      <c r="H102" s="754" t="s">
        <v>29</v>
      </c>
      <c r="I102" s="754" t="s">
        <v>2612</v>
      </c>
      <c r="J102" s="754">
        <v>43934.0</v>
      </c>
      <c r="K102" s="757" t="s">
        <v>3641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5546</v>
      </c>
      <c r="C103" s="744" t="s">
        <v>3636</v>
      </c>
      <c r="D103" s="744" t="s">
        <v>5533</v>
      </c>
      <c r="E103" s="756">
        <v>0.0</v>
      </c>
      <c r="F103" s="744" t="s">
        <v>3778</v>
      </c>
      <c r="G103" s="744" t="s">
        <v>2358</v>
      </c>
      <c r="H103" s="744" t="s">
        <v>29</v>
      </c>
      <c r="I103" s="744" t="s">
        <v>2358</v>
      </c>
      <c r="J103" s="754">
        <v>43838.0</v>
      </c>
      <c r="K103" s="761" t="s">
        <v>3779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3539</v>
      </c>
      <c r="C104" s="760" t="s">
        <v>3453</v>
      </c>
      <c r="D104" s="744" t="s">
        <v>5534</v>
      </c>
      <c r="E104" s="756">
        <v>10000.0</v>
      </c>
      <c r="F104" s="744" t="s">
        <v>3538</v>
      </c>
      <c r="G104" s="754" t="s">
        <v>18</v>
      </c>
      <c r="H104" s="754" t="s">
        <v>29</v>
      </c>
      <c r="I104" s="754" t="s">
        <v>2612</v>
      </c>
      <c r="J104" s="754">
        <v>43635.0</v>
      </c>
      <c r="K104" s="757" t="s">
        <v>4027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3235</v>
      </c>
      <c r="C105" s="744" t="s">
        <v>164</v>
      </c>
      <c r="D105" s="744" t="s">
        <v>5533</v>
      </c>
      <c r="E105" s="756">
        <v>151239.98</v>
      </c>
      <c r="F105" s="744" t="s">
        <v>3234</v>
      </c>
      <c r="G105" s="754" t="s">
        <v>2358</v>
      </c>
      <c r="H105" s="754" t="s">
        <v>29</v>
      </c>
      <c r="I105" s="754" t="s">
        <v>2359</v>
      </c>
      <c r="J105" s="754">
        <v>43668.0</v>
      </c>
      <c r="K105" s="757" t="s">
        <v>4027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2859</v>
      </c>
      <c r="C106" s="760" t="s">
        <v>164</v>
      </c>
      <c r="D106" s="744" t="s">
        <v>5534</v>
      </c>
      <c r="E106" s="756">
        <v>3000.0</v>
      </c>
      <c r="F106" s="744" t="s">
        <v>2858</v>
      </c>
      <c r="G106" s="754" t="s">
        <v>2358</v>
      </c>
      <c r="H106" s="754" t="s">
        <v>29</v>
      </c>
      <c r="I106" s="754" t="s">
        <v>2371</v>
      </c>
      <c r="J106" s="754">
        <v>43559.0</v>
      </c>
      <c r="K106" s="757" t="s">
        <v>4027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3266</v>
      </c>
      <c r="C107" s="760" t="s">
        <v>164</v>
      </c>
      <c r="D107" s="744" t="s">
        <v>5534</v>
      </c>
      <c r="E107" s="756">
        <v>6500.0</v>
      </c>
      <c r="F107" s="744" t="s">
        <v>3265</v>
      </c>
      <c r="G107" s="754" t="s">
        <v>2358</v>
      </c>
      <c r="H107" s="754" t="s">
        <v>29</v>
      </c>
      <c r="I107" s="754" t="s">
        <v>2359</v>
      </c>
      <c r="J107" s="754">
        <v>43675.0</v>
      </c>
      <c r="K107" s="757" t="s">
        <v>4027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5538</v>
      </c>
      <c r="C108" s="760" t="s">
        <v>3636</v>
      </c>
      <c r="D108" s="744" t="s">
        <v>5534</v>
      </c>
      <c r="E108" s="756">
        <v>10000.0</v>
      </c>
      <c r="F108" s="744" t="s">
        <v>4501</v>
      </c>
      <c r="G108" s="744" t="s">
        <v>2358</v>
      </c>
      <c r="H108" s="744" t="s">
        <v>29</v>
      </c>
      <c r="I108" s="744" t="s">
        <v>2358</v>
      </c>
      <c r="J108" s="754">
        <v>44252.0</v>
      </c>
      <c r="K108" s="761" t="s">
        <v>3653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3148</v>
      </c>
      <c r="C109" s="760" t="s">
        <v>164</v>
      </c>
      <c r="D109" s="744" t="s">
        <v>5534</v>
      </c>
      <c r="E109" s="756">
        <v>33000.0</v>
      </c>
      <c r="F109" s="744" t="s">
        <v>3147</v>
      </c>
      <c r="G109" s="754" t="s">
        <v>2358</v>
      </c>
      <c r="H109" s="754" t="s">
        <v>29</v>
      </c>
      <c r="I109" s="754" t="s">
        <v>2359</v>
      </c>
      <c r="J109" s="754">
        <v>43699.0</v>
      </c>
      <c r="K109" s="757" t="s">
        <v>4027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3235</v>
      </c>
      <c r="C110" s="760" t="s">
        <v>164</v>
      </c>
      <c r="D110" s="744" t="s">
        <v>2366</v>
      </c>
      <c r="E110" s="756">
        <v>5000.0</v>
      </c>
      <c r="F110" s="744" t="s">
        <v>3234</v>
      </c>
      <c r="G110" s="754" t="s">
        <v>2358</v>
      </c>
      <c r="H110" s="754" t="s">
        <v>29</v>
      </c>
      <c r="I110" s="754" t="s">
        <v>2359</v>
      </c>
      <c r="J110" s="754">
        <v>43668.0</v>
      </c>
      <c r="K110" s="757" t="s">
        <v>4027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2745</v>
      </c>
      <c r="C111" s="760" t="s">
        <v>164</v>
      </c>
      <c r="D111" s="744" t="s">
        <v>5534</v>
      </c>
      <c r="E111" s="756">
        <v>99216.1</v>
      </c>
      <c r="F111" s="744" t="s">
        <v>2744</v>
      </c>
      <c r="G111" s="754" t="s">
        <v>2358</v>
      </c>
      <c r="H111" s="754" t="s">
        <v>29</v>
      </c>
      <c r="I111" s="754" t="s">
        <v>2359</v>
      </c>
      <c r="J111" s="754">
        <v>43888.0</v>
      </c>
      <c r="K111" s="757" t="s">
        <v>3645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2785</v>
      </c>
      <c r="C112" s="760" t="s">
        <v>164</v>
      </c>
      <c r="D112" s="744" t="s">
        <v>5534</v>
      </c>
      <c r="E112" s="756">
        <v>14000.0</v>
      </c>
      <c r="F112" s="744" t="s">
        <v>2784</v>
      </c>
      <c r="G112" s="754" t="s">
        <v>2358</v>
      </c>
      <c r="H112" s="754" t="s">
        <v>29</v>
      </c>
      <c r="I112" s="754" t="s">
        <v>2359</v>
      </c>
      <c r="J112" s="754">
        <v>43703.0</v>
      </c>
      <c r="K112" s="757" t="s">
        <v>4027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3229</v>
      </c>
      <c r="C113" s="760" t="s">
        <v>164</v>
      </c>
      <c r="D113" s="744" t="s">
        <v>5534</v>
      </c>
      <c r="E113" s="756">
        <v>9000.0</v>
      </c>
      <c r="F113" s="744" t="s">
        <v>3228</v>
      </c>
      <c r="G113" s="754" t="s">
        <v>2358</v>
      </c>
      <c r="H113" s="754" t="s">
        <v>29</v>
      </c>
      <c r="I113" s="754" t="s">
        <v>2359</v>
      </c>
      <c r="J113" s="754">
        <v>43894.0</v>
      </c>
      <c r="K113" s="757" t="s">
        <v>3653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2894</v>
      </c>
      <c r="C114" s="760" t="s">
        <v>164</v>
      </c>
      <c r="D114" s="744" t="s">
        <v>5534</v>
      </c>
      <c r="E114" s="756">
        <v>20000.0</v>
      </c>
      <c r="F114" s="744" t="s">
        <v>2893</v>
      </c>
      <c r="G114" s="754" t="s">
        <v>2358</v>
      </c>
      <c r="H114" s="754" t="s">
        <v>29</v>
      </c>
      <c r="I114" s="754" t="s">
        <v>2371</v>
      </c>
      <c r="J114" s="754">
        <v>43664.0</v>
      </c>
      <c r="K114" s="757" t="s">
        <v>4027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3393</v>
      </c>
      <c r="C115" s="744" t="s">
        <v>164</v>
      </c>
      <c r="D115" s="744" t="s">
        <v>5533</v>
      </c>
      <c r="E115" s="756">
        <v>0.0</v>
      </c>
      <c r="F115" s="744" t="s">
        <v>3392</v>
      </c>
      <c r="G115" s="754" t="s">
        <v>2358</v>
      </c>
      <c r="H115" s="754" t="s">
        <v>29</v>
      </c>
      <c r="I115" s="754" t="s">
        <v>2359</v>
      </c>
      <c r="J115" s="754">
        <v>43738.0</v>
      </c>
      <c r="K115" s="757" t="s">
        <v>3657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3336</v>
      </c>
      <c r="C116" s="760" t="s">
        <v>164</v>
      </c>
      <c r="D116" s="744" t="s">
        <v>5534</v>
      </c>
      <c r="E116" s="756">
        <v>200000.0</v>
      </c>
      <c r="F116" s="744" t="s">
        <v>3335</v>
      </c>
      <c r="G116" s="754" t="s">
        <v>2358</v>
      </c>
      <c r="H116" s="754" t="s">
        <v>29</v>
      </c>
      <c r="I116" s="754" t="s">
        <v>2359</v>
      </c>
      <c r="J116" s="754">
        <v>43717.0</v>
      </c>
      <c r="K116" s="757" t="s">
        <v>4027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3055</v>
      </c>
      <c r="C117" s="760" t="s">
        <v>164</v>
      </c>
      <c r="D117" s="744" t="s">
        <v>5534</v>
      </c>
      <c r="E117" s="756">
        <v>6300.0</v>
      </c>
      <c r="F117" s="744" t="s">
        <v>3054</v>
      </c>
      <c r="G117" s="754" t="s">
        <v>2358</v>
      </c>
      <c r="H117" s="754" t="s">
        <v>29</v>
      </c>
      <c r="I117" s="754" t="s">
        <v>2359</v>
      </c>
      <c r="J117" s="754">
        <v>43564.0</v>
      </c>
      <c r="K117" s="757" t="s">
        <v>3657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3187</v>
      </c>
      <c r="C118" s="744" t="s">
        <v>164</v>
      </c>
      <c r="D118" s="744" t="s">
        <v>5533</v>
      </c>
      <c r="E118" s="756">
        <v>394570.05</v>
      </c>
      <c r="F118" s="744" t="s">
        <v>3186</v>
      </c>
      <c r="G118" s="754" t="s">
        <v>2358</v>
      </c>
      <c r="H118" s="754" t="s">
        <v>29</v>
      </c>
      <c r="I118" s="754" t="s">
        <v>2359</v>
      </c>
      <c r="J118" s="754">
        <v>43700.0</v>
      </c>
      <c r="K118" s="757" t="s">
        <v>4027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3245</v>
      </c>
      <c r="C119" s="760" t="s">
        <v>164</v>
      </c>
      <c r="D119" s="744" t="s">
        <v>5534</v>
      </c>
      <c r="E119" s="756">
        <v>7000.0</v>
      </c>
      <c r="F119" s="744" t="s">
        <v>3244</v>
      </c>
      <c r="G119" s="754" t="s">
        <v>2358</v>
      </c>
      <c r="H119" s="754" t="s">
        <v>29</v>
      </c>
      <c r="I119" s="754" t="s">
        <v>2359</v>
      </c>
      <c r="J119" s="754">
        <v>43840.0</v>
      </c>
      <c r="K119" s="757" t="s">
        <v>3653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2681</v>
      </c>
      <c r="C120" s="744" t="s">
        <v>164</v>
      </c>
      <c r="D120" s="744" t="s">
        <v>5533</v>
      </c>
      <c r="E120" s="756">
        <v>99216.1</v>
      </c>
      <c r="F120" s="744" t="s">
        <v>2680</v>
      </c>
      <c r="G120" s="754" t="s">
        <v>2358</v>
      </c>
      <c r="H120" s="754" t="s">
        <v>29</v>
      </c>
      <c r="I120" s="754" t="s">
        <v>2359</v>
      </c>
      <c r="J120" s="754">
        <v>43675.0</v>
      </c>
      <c r="K120" s="757" t="s">
        <v>4027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2844</v>
      </c>
      <c r="C121" s="760" t="s">
        <v>164</v>
      </c>
      <c r="D121" s="744" t="s">
        <v>5534</v>
      </c>
      <c r="E121" s="756">
        <v>130000.0</v>
      </c>
      <c r="F121" s="744" t="s">
        <v>2843</v>
      </c>
      <c r="G121" s="754" t="s">
        <v>2358</v>
      </c>
      <c r="H121" s="754" t="s">
        <v>29</v>
      </c>
      <c r="I121" s="754" t="s">
        <v>2359</v>
      </c>
      <c r="J121" s="754">
        <v>43605.0</v>
      </c>
      <c r="K121" s="757" t="s">
        <v>3653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2859</v>
      </c>
      <c r="C122" s="760" t="s">
        <v>164</v>
      </c>
      <c r="D122" s="744" t="s">
        <v>5534</v>
      </c>
      <c r="E122" s="756">
        <v>5000.0</v>
      </c>
      <c r="F122" s="744" t="s">
        <v>2858</v>
      </c>
      <c r="G122" s="754" t="s">
        <v>2358</v>
      </c>
      <c r="H122" s="754" t="s">
        <v>29</v>
      </c>
      <c r="I122" s="754" t="s">
        <v>2371</v>
      </c>
      <c r="J122" s="754">
        <v>43559.0</v>
      </c>
      <c r="K122" s="757" t="s">
        <v>4027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5535</v>
      </c>
      <c r="C123" s="760" t="s">
        <v>3636</v>
      </c>
      <c r="D123" s="744" t="s">
        <v>5534</v>
      </c>
      <c r="E123" s="756">
        <v>1800.0</v>
      </c>
      <c r="F123" s="744" t="s">
        <v>4884</v>
      </c>
      <c r="G123" s="744" t="s">
        <v>2358</v>
      </c>
      <c r="H123" s="744" t="s">
        <v>29</v>
      </c>
      <c r="I123" s="744" t="s">
        <v>2358</v>
      </c>
      <c r="J123" s="754">
        <v>43749.0</v>
      </c>
      <c r="K123" s="761" t="s">
        <v>4027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2785</v>
      </c>
      <c r="C124" s="760" t="s">
        <v>164</v>
      </c>
      <c r="D124" s="744" t="s">
        <v>5534</v>
      </c>
      <c r="E124" s="756">
        <v>20000.0</v>
      </c>
      <c r="F124" s="744" t="s">
        <v>2784</v>
      </c>
      <c r="G124" s="754" t="s">
        <v>2358</v>
      </c>
      <c r="H124" s="754" t="s">
        <v>29</v>
      </c>
      <c r="I124" s="754" t="s">
        <v>2359</v>
      </c>
      <c r="J124" s="754">
        <v>43703.0</v>
      </c>
      <c r="K124" s="757" t="s">
        <v>4027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2894</v>
      </c>
      <c r="C125" s="760" t="s">
        <v>164</v>
      </c>
      <c r="D125" s="744" t="s">
        <v>5534</v>
      </c>
      <c r="E125" s="763">
        <v>150000.0</v>
      </c>
      <c r="F125" s="744" t="s">
        <v>2893</v>
      </c>
      <c r="G125" s="754" t="s">
        <v>2358</v>
      </c>
      <c r="H125" s="754" t="s">
        <v>29</v>
      </c>
      <c r="I125" s="754" t="s">
        <v>2371</v>
      </c>
      <c r="J125" s="754">
        <v>43664.0</v>
      </c>
      <c r="K125" s="757" t="s">
        <v>4027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2844</v>
      </c>
      <c r="C126" s="760" t="s">
        <v>164</v>
      </c>
      <c r="D126" s="744" t="s">
        <v>5534</v>
      </c>
      <c r="E126" s="756">
        <v>20000.0</v>
      </c>
      <c r="F126" s="744" t="s">
        <v>2843</v>
      </c>
      <c r="G126" s="754" t="s">
        <v>2358</v>
      </c>
      <c r="H126" s="754" t="s">
        <v>29</v>
      </c>
      <c r="I126" s="754" t="s">
        <v>2359</v>
      </c>
      <c r="J126" s="754">
        <v>43605.0</v>
      </c>
      <c r="K126" s="757" t="s">
        <v>3653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3245</v>
      </c>
      <c r="C127" s="760" t="s">
        <v>164</v>
      </c>
      <c r="D127" s="744" t="s">
        <v>5534</v>
      </c>
      <c r="E127" s="756">
        <v>194670.06</v>
      </c>
      <c r="F127" s="744" t="s">
        <v>3244</v>
      </c>
      <c r="G127" s="754" t="s">
        <v>2358</v>
      </c>
      <c r="H127" s="754" t="s">
        <v>29</v>
      </c>
      <c r="I127" s="754" t="s">
        <v>2359</v>
      </c>
      <c r="J127" s="754">
        <v>43840.0</v>
      </c>
      <c r="K127" s="757" t="s">
        <v>3653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3224</v>
      </c>
      <c r="C128" s="760" t="s">
        <v>164</v>
      </c>
      <c r="D128" s="744" t="s">
        <v>5534</v>
      </c>
      <c r="E128" s="763">
        <v>5000.0</v>
      </c>
      <c r="F128" s="744" t="s">
        <v>3223</v>
      </c>
      <c r="G128" s="754" t="s">
        <v>2358</v>
      </c>
      <c r="H128" s="754" t="s">
        <v>29</v>
      </c>
      <c r="I128" s="754" t="s">
        <v>2371</v>
      </c>
      <c r="J128" s="754">
        <v>43564.0</v>
      </c>
      <c r="K128" s="757" t="s">
        <v>3641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2859</v>
      </c>
      <c r="C129" s="760" t="s">
        <v>164</v>
      </c>
      <c r="D129" s="744" t="s">
        <v>5534</v>
      </c>
      <c r="E129" s="756">
        <v>14000.0</v>
      </c>
      <c r="F129" s="744" t="s">
        <v>2858</v>
      </c>
      <c r="G129" s="754" t="s">
        <v>2358</v>
      </c>
      <c r="H129" s="754" t="s">
        <v>29</v>
      </c>
      <c r="I129" s="754" t="s">
        <v>2371</v>
      </c>
      <c r="J129" s="754">
        <v>43559.0</v>
      </c>
      <c r="K129" s="757" t="s">
        <v>4027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5538</v>
      </c>
      <c r="C130" s="760" t="s">
        <v>3636</v>
      </c>
      <c r="D130" s="744" t="s">
        <v>5534</v>
      </c>
      <c r="E130" s="756">
        <v>20000.0</v>
      </c>
      <c r="F130" s="744" t="s">
        <v>4501</v>
      </c>
      <c r="G130" s="744" t="s">
        <v>2358</v>
      </c>
      <c r="H130" s="744" t="s">
        <v>29</v>
      </c>
      <c r="I130" s="744" t="s">
        <v>2358</v>
      </c>
      <c r="J130" s="754">
        <v>44252.0</v>
      </c>
      <c r="K130" s="761" t="s">
        <v>3653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2745</v>
      </c>
      <c r="C131" s="760" t="s">
        <v>164</v>
      </c>
      <c r="D131" s="744" t="s">
        <v>5534</v>
      </c>
      <c r="E131" s="756">
        <v>85486.0</v>
      </c>
      <c r="F131" s="744" t="s">
        <v>2744</v>
      </c>
      <c r="G131" s="754" t="s">
        <v>2358</v>
      </c>
      <c r="H131" s="754" t="s">
        <v>29</v>
      </c>
      <c r="I131" s="754" t="s">
        <v>2359</v>
      </c>
      <c r="J131" s="754">
        <v>43888.0</v>
      </c>
      <c r="K131" s="757" t="s">
        <v>3645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2511</v>
      </c>
      <c r="C132" s="760" t="s">
        <v>164</v>
      </c>
      <c r="D132" s="744" t="s">
        <v>5534</v>
      </c>
      <c r="E132" s="763">
        <v>3350000.0</v>
      </c>
      <c r="F132" s="744" t="s">
        <v>2510</v>
      </c>
      <c r="G132" s="754" t="s">
        <v>2358</v>
      </c>
      <c r="H132" s="754" t="s">
        <v>29</v>
      </c>
      <c r="I132" s="754" t="s">
        <v>2371</v>
      </c>
      <c r="J132" s="754">
        <v>43903.0</v>
      </c>
      <c r="K132" s="757" t="s">
        <v>3645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5547</v>
      </c>
      <c r="C133" s="744" t="s">
        <v>3636</v>
      </c>
      <c r="D133" s="744" t="s">
        <v>5533</v>
      </c>
      <c r="E133" s="756">
        <v>0.0</v>
      </c>
      <c r="F133" s="744" t="s">
        <v>2646</v>
      </c>
      <c r="G133" s="744" t="s">
        <v>2358</v>
      </c>
      <c r="H133" s="744" t="s">
        <v>29</v>
      </c>
      <c r="I133" s="744" t="s">
        <v>2358</v>
      </c>
      <c r="J133" s="754">
        <v>44043.0</v>
      </c>
      <c r="K133" s="761" t="s">
        <v>3645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5548</v>
      </c>
      <c r="C134" s="760" t="s">
        <v>3636</v>
      </c>
      <c r="D134" s="744" t="s">
        <v>5534</v>
      </c>
      <c r="E134" s="756">
        <v>277581.55</v>
      </c>
      <c r="F134" s="744" t="s">
        <v>4696</v>
      </c>
      <c r="G134" s="744" t="s">
        <v>2358</v>
      </c>
      <c r="H134" s="744" t="s">
        <v>29</v>
      </c>
      <c r="I134" s="744" t="s">
        <v>2358</v>
      </c>
      <c r="J134" s="754">
        <v>44068.0</v>
      </c>
      <c r="K134" s="761" t="s">
        <v>3645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5547</v>
      </c>
      <c r="C135" s="760" t="s">
        <v>3636</v>
      </c>
      <c r="D135" s="744" t="s">
        <v>2366</v>
      </c>
      <c r="E135" s="756">
        <v>110000.0</v>
      </c>
      <c r="F135" s="744" t="s">
        <v>2646</v>
      </c>
      <c r="G135" s="744" t="s">
        <v>2358</v>
      </c>
      <c r="H135" s="744" t="s">
        <v>29</v>
      </c>
      <c r="I135" s="744" t="s">
        <v>2358</v>
      </c>
      <c r="J135" s="754">
        <v>44043.0</v>
      </c>
      <c r="K135" s="761" t="s">
        <v>3645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2647</v>
      </c>
      <c r="C136" s="744" t="s">
        <v>164</v>
      </c>
      <c r="D136" s="744" t="s">
        <v>5533</v>
      </c>
      <c r="E136" s="756">
        <v>0.0</v>
      </c>
      <c r="F136" s="744" t="s">
        <v>2646</v>
      </c>
      <c r="G136" s="754" t="s">
        <v>2358</v>
      </c>
      <c r="H136" s="754" t="s">
        <v>29</v>
      </c>
      <c r="I136" s="754" t="s">
        <v>2371</v>
      </c>
      <c r="J136" s="754">
        <v>43913.0</v>
      </c>
      <c r="K136" s="757" t="s">
        <v>3645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5538</v>
      </c>
      <c r="C137" s="760" t="s">
        <v>3636</v>
      </c>
      <c r="D137" s="744" t="s">
        <v>5534</v>
      </c>
      <c r="E137" s="756">
        <v>27000.0</v>
      </c>
      <c r="F137" s="744" t="s">
        <v>4501</v>
      </c>
      <c r="G137" s="744" t="s">
        <v>2358</v>
      </c>
      <c r="H137" s="744" t="s">
        <v>29</v>
      </c>
      <c r="I137" s="744" t="s">
        <v>2358</v>
      </c>
      <c r="J137" s="754">
        <v>44252.0</v>
      </c>
      <c r="K137" s="761" t="s">
        <v>3653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3411</v>
      </c>
      <c r="C138" s="760" t="s">
        <v>164</v>
      </c>
      <c r="D138" s="744" t="s">
        <v>5534</v>
      </c>
      <c r="E138" s="756">
        <v>50000.0</v>
      </c>
      <c r="F138" s="744" t="s">
        <v>3410</v>
      </c>
      <c r="G138" s="754" t="s">
        <v>2358</v>
      </c>
      <c r="H138" s="754" t="s">
        <v>29</v>
      </c>
      <c r="I138" s="754" t="s">
        <v>2359</v>
      </c>
      <c r="J138" s="754">
        <v>43567.0</v>
      </c>
      <c r="K138" s="757" t="s">
        <v>3645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3148</v>
      </c>
      <c r="C139" s="760" t="s">
        <v>164</v>
      </c>
      <c r="D139" s="744" t="s">
        <v>5534</v>
      </c>
      <c r="E139" s="756">
        <v>7000.0</v>
      </c>
      <c r="F139" s="744" t="s">
        <v>3147</v>
      </c>
      <c r="G139" s="754" t="s">
        <v>2358</v>
      </c>
      <c r="H139" s="754" t="s">
        <v>29</v>
      </c>
      <c r="I139" s="754" t="s">
        <v>2359</v>
      </c>
      <c r="J139" s="754">
        <v>43699.0</v>
      </c>
      <c r="K139" s="757" t="s">
        <v>4027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3055</v>
      </c>
      <c r="C140" s="760" t="s">
        <v>164</v>
      </c>
      <c r="D140" s="744" t="s">
        <v>5534</v>
      </c>
      <c r="E140" s="756">
        <v>14000.0</v>
      </c>
      <c r="F140" s="744" t="s">
        <v>3054</v>
      </c>
      <c r="G140" s="754" t="s">
        <v>2358</v>
      </c>
      <c r="H140" s="754" t="s">
        <v>29</v>
      </c>
      <c r="I140" s="754" t="s">
        <v>2359</v>
      </c>
      <c r="J140" s="754">
        <v>43564.0</v>
      </c>
      <c r="K140" s="757" t="s">
        <v>3657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3316</v>
      </c>
      <c r="C141" s="760" t="s">
        <v>164</v>
      </c>
      <c r="D141" s="744" t="s">
        <v>5534</v>
      </c>
      <c r="E141" s="756">
        <v>50000.0</v>
      </c>
      <c r="F141" s="744" t="s">
        <v>3315</v>
      </c>
      <c r="G141" s="754" t="s">
        <v>2358</v>
      </c>
      <c r="H141" s="754" t="s">
        <v>29</v>
      </c>
      <c r="I141" s="754" t="s">
        <v>2359</v>
      </c>
      <c r="J141" s="754">
        <v>44041.0</v>
      </c>
      <c r="K141" s="757" t="s">
        <v>3645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5549</v>
      </c>
      <c r="C142" s="744" t="s">
        <v>3636</v>
      </c>
      <c r="D142" s="744" t="s">
        <v>5533</v>
      </c>
      <c r="E142" s="756">
        <v>0.0</v>
      </c>
      <c r="F142" s="744" t="s">
        <v>4255</v>
      </c>
      <c r="G142" s="744" t="s">
        <v>2358</v>
      </c>
      <c r="H142" s="744" t="s">
        <v>29</v>
      </c>
      <c r="I142" s="744" t="s">
        <v>2358</v>
      </c>
      <c r="J142" s="754">
        <v>43696.0</v>
      </c>
      <c r="K142" s="761" t="s">
        <v>3645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5549</v>
      </c>
      <c r="C143" s="760" t="s">
        <v>3636</v>
      </c>
      <c r="D143" s="744" t="s">
        <v>2366</v>
      </c>
      <c r="E143" s="756">
        <v>6400.0</v>
      </c>
      <c r="F143" s="744" t="s">
        <v>4255</v>
      </c>
      <c r="G143" s="744" t="s">
        <v>2358</v>
      </c>
      <c r="H143" s="744" t="s">
        <v>29</v>
      </c>
      <c r="I143" s="744" t="s">
        <v>2358</v>
      </c>
      <c r="J143" s="754">
        <v>43696.0</v>
      </c>
      <c r="K143" s="761" t="s">
        <v>3645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5548</v>
      </c>
      <c r="C144" s="760" t="s">
        <v>3636</v>
      </c>
      <c r="D144" s="744" t="s">
        <v>5534</v>
      </c>
      <c r="E144" s="756">
        <v>0.0</v>
      </c>
      <c r="F144" s="744" t="s">
        <v>4696</v>
      </c>
      <c r="G144" s="744" t="s">
        <v>2358</v>
      </c>
      <c r="H144" s="744" t="s">
        <v>29</v>
      </c>
      <c r="I144" s="744" t="s">
        <v>2358</v>
      </c>
      <c r="J144" s="754">
        <v>44068.0</v>
      </c>
      <c r="K144" s="761" t="s">
        <v>3645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2914</v>
      </c>
      <c r="C145" s="760" t="s">
        <v>164</v>
      </c>
      <c r="D145" s="744" t="s">
        <v>5534</v>
      </c>
      <c r="E145" s="756">
        <v>27000.0</v>
      </c>
      <c r="F145" s="744" t="s">
        <v>2913</v>
      </c>
      <c r="G145" s="754" t="s">
        <v>2358</v>
      </c>
      <c r="H145" s="754" t="s">
        <v>29</v>
      </c>
      <c r="I145" s="754" t="s">
        <v>2359</v>
      </c>
      <c r="J145" s="754">
        <v>43711.0</v>
      </c>
      <c r="K145" s="757" t="s">
        <v>4027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5550</v>
      </c>
      <c r="C146" s="760" t="s">
        <v>3636</v>
      </c>
      <c r="D146" s="744" t="s">
        <v>5534</v>
      </c>
      <c r="E146" s="756">
        <v>9000.0</v>
      </c>
      <c r="F146" s="744" t="s">
        <v>4847</v>
      </c>
      <c r="G146" s="744" t="s">
        <v>2358</v>
      </c>
      <c r="H146" s="744" t="s">
        <v>29</v>
      </c>
      <c r="I146" s="744" t="s">
        <v>2358</v>
      </c>
      <c r="J146" s="754">
        <v>44043.0</v>
      </c>
      <c r="K146" s="761" t="s">
        <v>3645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2859</v>
      </c>
      <c r="C147" s="760" t="s">
        <v>164</v>
      </c>
      <c r="D147" s="744" t="s">
        <v>5534</v>
      </c>
      <c r="E147" s="756">
        <v>20000.0</v>
      </c>
      <c r="F147" s="744" t="s">
        <v>2858</v>
      </c>
      <c r="G147" s="754" t="s">
        <v>2358</v>
      </c>
      <c r="H147" s="754" t="s">
        <v>29</v>
      </c>
      <c r="I147" s="754" t="s">
        <v>2371</v>
      </c>
      <c r="J147" s="754">
        <v>43559.0</v>
      </c>
      <c r="K147" s="757" t="s">
        <v>4027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2844</v>
      </c>
      <c r="C148" s="760" t="s">
        <v>164</v>
      </c>
      <c r="D148" s="744" t="s">
        <v>5534</v>
      </c>
      <c r="E148" s="756">
        <v>25000.0</v>
      </c>
      <c r="F148" s="744" t="s">
        <v>2843</v>
      </c>
      <c r="G148" s="754" t="s">
        <v>2358</v>
      </c>
      <c r="H148" s="754" t="s">
        <v>29</v>
      </c>
      <c r="I148" s="754" t="s">
        <v>2359</v>
      </c>
      <c r="J148" s="754">
        <v>43605.0</v>
      </c>
      <c r="K148" s="757" t="s">
        <v>3653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5535</v>
      </c>
      <c r="C149" s="760" t="s">
        <v>3636</v>
      </c>
      <c r="D149" s="744" t="s">
        <v>5534</v>
      </c>
      <c r="E149" s="756">
        <v>10000.0</v>
      </c>
      <c r="F149" s="744" t="s">
        <v>4884</v>
      </c>
      <c r="G149" s="744" t="s">
        <v>2358</v>
      </c>
      <c r="H149" s="744" t="s">
        <v>29</v>
      </c>
      <c r="I149" s="744" t="s">
        <v>2358</v>
      </c>
      <c r="J149" s="754">
        <v>43749.0</v>
      </c>
      <c r="K149" s="761" t="s">
        <v>4027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2894</v>
      </c>
      <c r="C150" s="760" t="s">
        <v>164</v>
      </c>
      <c r="D150" s="744" t="s">
        <v>5534</v>
      </c>
      <c r="E150" s="756">
        <v>10000.0</v>
      </c>
      <c r="F150" s="744" t="s">
        <v>2893</v>
      </c>
      <c r="G150" s="754" t="s">
        <v>2358</v>
      </c>
      <c r="H150" s="754" t="s">
        <v>29</v>
      </c>
      <c r="I150" s="754" t="s">
        <v>2371</v>
      </c>
      <c r="J150" s="754">
        <v>43664.0</v>
      </c>
      <c r="K150" s="757" t="s">
        <v>4027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3525</v>
      </c>
      <c r="C151" s="760" t="s">
        <v>3453</v>
      </c>
      <c r="D151" s="744" t="s">
        <v>2366</v>
      </c>
      <c r="E151" s="756">
        <v>7000.0</v>
      </c>
      <c r="F151" s="744" t="s">
        <v>5551</v>
      </c>
      <c r="G151" s="754" t="s">
        <v>18</v>
      </c>
      <c r="H151" s="754" t="s">
        <v>29</v>
      </c>
      <c r="I151" s="754" t="s">
        <v>3526</v>
      </c>
      <c r="J151" s="754">
        <v>43742.0</v>
      </c>
      <c r="K151" s="757" t="s">
        <v>4027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2545</v>
      </c>
      <c r="C152" s="760" t="s">
        <v>164</v>
      </c>
      <c r="D152" s="744" t="s">
        <v>5534</v>
      </c>
      <c r="E152" s="756">
        <v>10000.0</v>
      </c>
      <c r="F152" s="744" t="s">
        <v>2544</v>
      </c>
      <c r="G152" s="754" t="s">
        <v>2358</v>
      </c>
      <c r="H152" s="754" t="s">
        <v>29</v>
      </c>
      <c r="I152" s="754" t="s">
        <v>2359</v>
      </c>
      <c r="J152" s="754">
        <v>43707.0</v>
      </c>
      <c r="K152" s="757" t="s">
        <v>3657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5552</v>
      </c>
      <c r="C153" s="760" t="s">
        <v>3636</v>
      </c>
      <c r="D153" s="744" t="s">
        <v>5534</v>
      </c>
      <c r="E153" s="756">
        <v>4000.0</v>
      </c>
      <c r="F153" s="744" t="s">
        <v>4312</v>
      </c>
      <c r="G153" s="744" t="s">
        <v>2358</v>
      </c>
      <c r="H153" s="744" t="s">
        <v>29</v>
      </c>
      <c r="I153" s="744" t="s">
        <v>2358</v>
      </c>
      <c r="J153" s="754">
        <v>43901.0</v>
      </c>
      <c r="K153" s="761" t="s">
        <v>3641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2785</v>
      </c>
      <c r="C154" s="760" t="s">
        <v>164</v>
      </c>
      <c r="D154" s="744" t="s">
        <v>5534</v>
      </c>
      <c r="E154" s="756">
        <v>6000.0</v>
      </c>
      <c r="F154" s="744" t="s">
        <v>2784</v>
      </c>
      <c r="G154" s="754" t="s">
        <v>2358</v>
      </c>
      <c r="H154" s="754" t="s">
        <v>29</v>
      </c>
      <c r="I154" s="754" t="s">
        <v>2359</v>
      </c>
      <c r="J154" s="754">
        <v>43703.0</v>
      </c>
      <c r="K154" s="757" t="s">
        <v>4027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3266</v>
      </c>
      <c r="C155" s="760" t="s">
        <v>164</v>
      </c>
      <c r="D155" s="744" t="s">
        <v>5534</v>
      </c>
      <c r="E155" s="756">
        <v>1500.0</v>
      </c>
      <c r="F155" s="744" t="s">
        <v>3265</v>
      </c>
      <c r="G155" s="754" t="s">
        <v>2358</v>
      </c>
      <c r="H155" s="754" t="s">
        <v>29</v>
      </c>
      <c r="I155" s="754" t="s">
        <v>2359</v>
      </c>
      <c r="J155" s="754">
        <v>43675.0</v>
      </c>
      <c r="K155" s="757" t="s">
        <v>4027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3148</v>
      </c>
      <c r="C156" s="744" t="s">
        <v>164</v>
      </c>
      <c r="D156" s="744" t="s">
        <v>5533</v>
      </c>
      <c r="E156" s="756">
        <v>17805.25</v>
      </c>
      <c r="F156" s="744" t="s">
        <v>3147</v>
      </c>
      <c r="G156" s="754" t="s">
        <v>2358</v>
      </c>
      <c r="H156" s="754" t="s">
        <v>29</v>
      </c>
      <c r="I156" s="754" t="s">
        <v>2359</v>
      </c>
      <c r="J156" s="754">
        <v>43699.0</v>
      </c>
      <c r="K156" s="757" t="s">
        <v>4027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5543</v>
      </c>
      <c r="C157" s="744" t="s">
        <v>3636</v>
      </c>
      <c r="D157" s="744" t="s">
        <v>5533</v>
      </c>
      <c r="E157" s="756">
        <v>0.0</v>
      </c>
      <c r="F157" s="744" t="s">
        <v>2975</v>
      </c>
      <c r="G157" s="744" t="s">
        <v>2358</v>
      </c>
      <c r="H157" s="744" t="s">
        <v>29</v>
      </c>
      <c r="I157" s="744" t="s">
        <v>2358</v>
      </c>
      <c r="J157" s="754">
        <v>43700.0</v>
      </c>
      <c r="K157" s="761" t="s">
        <v>3645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5553</v>
      </c>
      <c r="C158" s="744" t="s">
        <v>3636</v>
      </c>
      <c r="D158" s="744" t="s">
        <v>5533</v>
      </c>
      <c r="E158" s="756">
        <v>0.0</v>
      </c>
      <c r="F158" s="744" t="s">
        <v>5021</v>
      </c>
      <c r="G158" s="744" t="s">
        <v>18</v>
      </c>
      <c r="H158" s="744" t="s">
        <v>29</v>
      </c>
      <c r="I158" s="744" t="s">
        <v>5022</v>
      </c>
      <c r="J158" s="754">
        <v>43777.0</v>
      </c>
      <c r="K158" s="761" t="s">
        <v>4446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3245</v>
      </c>
      <c r="C159" s="760" t="s">
        <v>164</v>
      </c>
      <c r="D159" s="744" t="s">
        <v>5534</v>
      </c>
      <c r="E159" s="756">
        <v>20000.0</v>
      </c>
      <c r="F159" s="744" t="s">
        <v>3244</v>
      </c>
      <c r="G159" s="754" t="s">
        <v>2358</v>
      </c>
      <c r="H159" s="754" t="s">
        <v>29</v>
      </c>
      <c r="I159" s="754" t="s">
        <v>2359</v>
      </c>
      <c r="J159" s="754">
        <v>43840.0</v>
      </c>
      <c r="K159" s="757" t="s">
        <v>3653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3166</v>
      </c>
      <c r="C160" s="744" t="s">
        <v>164</v>
      </c>
      <c r="D160" s="744" t="s">
        <v>5533</v>
      </c>
      <c r="E160" s="756">
        <v>379116.63</v>
      </c>
      <c r="F160" s="744" t="s">
        <v>3165</v>
      </c>
      <c r="G160" s="754" t="s">
        <v>2468</v>
      </c>
      <c r="H160" s="754" t="s">
        <v>29</v>
      </c>
      <c r="I160" s="754" t="s">
        <v>2468</v>
      </c>
      <c r="J160" s="754">
        <v>43426.0</v>
      </c>
      <c r="K160" s="757" t="s">
        <v>3657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5548</v>
      </c>
      <c r="C161" s="760" t="s">
        <v>3636</v>
      </c>
      <c r="D161" s="744" t="s">
        <v>5534</v>
      </c>
      <c r="E161" s="756">
        <v>10000.0</v>
      </c>
      <c r="F161" s="744" t="s">
        <v>4696</v>
      </c>
      <c r="G161" s="744" t="s">
        <v>2358</v>
      </c>
      <c r="H161" s="744" t="s">
        <v>29</v>
      </c>
      <c r="I161" s="744" t="s">
        <v>2358</v>
      </c>
      <c r="J161" s="754">
        <v>44068.0</v>
      </c>
      <c r="K161" s="761" t="s">
        <v>3645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2844</v>
      </c>
      <c r="C162" s="760" t="s">
        <v>164</v>
      </c>
      <c r="D162" s="744" t="s">
        <v>5534</v>
      </c>
      <c r="E162" s="756">
        <v>10000.0</v>
      </c>
      <c r="F162" s="744" t="s">
        <v>2843</v>
      </c>
      <c r="G162" s="754" t="s">
        <v>2358</v>
      </c>
      <c r="H162" s="754" t="s">
        <v>29</v>
      </c>
      <c r="I162" s="754" t="s">
        <v>2359</v>
      </c>
      <c r="J162" s="754">
        <v>43605.0</v>
      </c>
      <c r="K162" s="757" t="s">
        <v>3653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3055</v>
      </c>
      <c r="C163" s="760" t="s">
        <v>164</v>
      </c>
      <c r="D163" s="744" t="s">
        <v>5534</v>
      </c>
      <c r="E163" s="756">
        <v>14000.0</v>
      </c>
      <c r="F163" s="744" t="s">
        <v>3054</v>
      </c>
      <c r="G163" s="754" t="s">
        <v>2358</v>
      </c>
      <c r="H163" s="754" t="s">
        <v>29</v>
      </c>
      <c r="I163" s="754" t="s">
        <v>2359</v>
      </c>
      <c r="J163" s="754">
        <v>43564.0</v>
      </c>
      <c r="K163" s="757" t="s">
        <v>3657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3336</v>
      </c>
      <c r="C164" s="760" t="s">
        <v>164</v>
      </c>
      <c r="D164" s="744" t="s">
        <v>5534</v>
      </c>
      <c r="E164" s="756">
        <v>7000.0</v>
      </c>
      <c r="F164" s="744" t="s">
        <v>3335</v>
      </c>
      <c r="G164" s="754" t="s">
        <v>2358</v>
      </c>
      <c r="H164" s="754" t="s">
        <v>29</v>
      </c>
      <c r="I164" s="754" t="s">
        <v>2359</v>
      </c>
      <c r="J164" s="754">
        <v>43717.0</v>
      </c>
      <c r="K164" s="757" t="s">
        <v>4027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5548</v>
      </c>
      <c r="C165" s="760" t="s">
        <v>3636</v>
      </c>
      <c r="D165" s="744" t="s">
        <v>5534</v>
      </c>
      <c r="E165" s="756">
        <v>8000.0</v>
      </c>
      <c r="F165" s="744" t="s">
        <v>4696</v>
      </c>
      <c r="G165" s="744" t="s">
        <v>2358</v>
      </c>
      <c r="H165" s="744" t="s">
        <v>29</v>
      </c>
      <c r="I165" s="744" t="s">
        <v>2358</v>
      </c>
      <c r="J165" s="754">
        <v>44068.0</v>
      </c>
      <c r="K165" s="761" t="s">
        <v>3645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3229</v>
      </c>
      <c r="C166" s="760" t="s">
        <v>164</v>
      </c>
      <c r="D166" s="744" t="s">
        <v>5534</v>
      </c>
      <c r="E166" s="756">
        <v>140000.0</v>
      </c>
      <c r="F166" s="744" t="s">
        <v>3228</v>
      </c>
      <c r="G166" s="754" t="s">
        <v>2358</v>
      </c>
      <c r="H166" s="754" t="s">
        <v>29</v>
      </c>
      <c r="I166" s="754" t="s">
        <v>2359</v>
      </c>
      <c r="J166" s="754">
        <v>43894.0</v>
      </c>
      <c r="K166" s="757" t="s">
        <v>3653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3097</v>
      </c>
      <c r="C167" s="760" t="s">
        <v>164</v>
      </c>
      <c r="D167" s="744" t="s">
        <v>5534</v>
      </c>
      <c r="E167" s="756">
        <v>10000.0</v>
      </c>
      <c r="F167" s="744" t="s">
        <v>3096</v>
      </c>
      <c r="G167" s="754" t="s">
        <v>2358</v>
      </c>
      <c r="H167" s="754" t="s">
        <v>29</v>
      </c>
      <c r="I167" s="754" t="s">
        <v>2371</v>
      </c>
      <c r="J167" s="754">
        <v>43622.0</v>
      </c>
      <c r="K167" s="757" t="s">
        <v>3653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5538</v>
      </c>
      <c r="C168" s="760" t="s">
        <v>3636</v>
      </c>
      <c r="D168" s="744" t="s">
        <v>5534</v>
      </c>
      <c r="E168" s="756">
        <v>130000.0</v>
      </c>
      <c r="F168" s="744" t="s">
        <v>4501</v>
      </c>
      <c r="G168" s="744" t="s">
        <v>2358</v>
      </c>
      <c r="H168" s="744" t="s">
        <v>29</v>
      </c>
      <c r="I168" s="744" t="s">
        <v>2358</v>
      </c>
      <c r="J168" s="754">
        <v>44252.0</v>
      </c>
      <c r="K168" s="761" t="s">
        <v>3653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3055</v>
      </c>
      <c r="C169" s="760" t="s">
        <v>164</v>
      </c>
      <c r="D169" s="744" t="s">
        <v>5534</v>
      </c>
      <c r="E169" s="756">
        <v>12000.0</v>
      </c>
      <c r="F169" s="744" t="s">
        <v>3054</v>
      </c>
      <c r="G169" s="754" t="s">
        <v>2358</v>
      </c>
      <c r="H169" s="754" t="s">
        <v>29</v>
      </c>
      <c r="I169" s="754" t="s">
        <v>2359</v>
      </c>
      <c r="J169" s="754">
        <v>43564.0</v>
      </c>
      <c r="K169" s="757" t="s">
        <v>3657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2844</v>
      </c>
      <c r="C170" s="760" t="s">
        <v>164</v>
      </c>
      <c r="D170" s="744" t="s">
        <v>5534</v>
      </c>
      <c r="E170" s="756">
        <v>34182.0</v>
      </c>
      <c r="F170" s="744" t="s">
        <v>2843</v>
      </c>
      <c r="G170" s="754" t="s">
        <v>2358</v>
      </c>
      <c r="H170" s="754" t="s">
        <v>29</v>
      </c>
      <c r="I170" s="754" t="s">
        <v>2359</v>
      </c>
      <c r="J170" s="754">
        <v>43605.0</v>
      </c>
      <c r="K170" s="757" t="s">
        <v>3653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5548</v>
      </c>
      <c r="C171" s="760" t="s">
        <v>3636</v>
      </c>
      <c r="D171" s="744" t="s">
        <v>5534</v>
      </c>
      <c r="E171" s="756">
        <v>20000.0</v>
      </c>
      <c r="F171" s="744" t="s">
        <v>4696</v>
      </c>
      <c r="G171" s="744" t="s">
        <v>2358</v>
      </c>
      <c r="H171" s="744" t="s">
        <v>29</v>
      </c>
      <c r="I171" s="744" t="s">
        <v>2358</v>
      </c>
      <c r="J171" s="754">
        <v>44068.0</v>
      </c>
      <c r="K171" s="761" t="s">
        <v>3645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3245</v>
      </c>
      <c r="C172" s="760" t="s">
        <v>164</v>
      </c>
      <c r="D172" s="744" t="s">
        <v>5534</v>
      </c>
      <c r="E172" s="756">
        <v>20000.0</v>
      </c>
      <c r="F172" s="744" t="s">
        <v>3244</v>
      </c>
      <c r="G172" s="754" t="s">
        <v>2358</v>
      </c>
      <c r="H172" s="754" t="s">
        <v>29</v>
      </c>
      <c r="I172" s="754" t="s">
        <v>2359</v>
      </c>
      <c r="J172" s="754">
        <v>43840.0</v>
      </c>
      <c r="K172" s="757" t="s">
        <v>3653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2463</v>
      </c>
      <c r="C173" s="760" t="s">
        <v>164</v>
      </c>
      <c r="D173" s="744" t="s">
        <v>5534</v>
      </c>
      <c r="E173" s="756">
        <v>3000.0</v>
      </c>
      <c r="F173" s="744" t="s">
        <v>2462</v>
      </c>
      <c r="G173" s="754" t="s">
        <v>2358</v>
      </c>
      <c r="H173" s="754" t="s">
        <v>29</v>
      </c>
      <c r="I173" s="754" t="s">
        <v>2359</v>
      </c>
      <c r="J173" s="754">
        <v>43867.0</v>
      </c>
      <c r="K173" s="757" t="s">
        <v>3645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2785</v>
      </c>
      <c r="C174" s="760" t="s">
        <v>164</v>
      </c>
      <c r="D174" s="744" t="s">
        <v>5534</v>
      </c>
      <c r="E174" s="756">
        <v>7000.0</v>
      </c>
      <c r="F174" s="744" t="s">
        <v>2784</v>
      </c>
      <c r="G174" s="754" t="s">
        <v>2358</v>
      </c>
      <c r="H174" s="754" t="s">
        <v>29</v>
      </c>
      <c r="I174" s="754" t="s">
        <v>2359</v>
      </c>
      <c r="J174" s="754">
        <v>43703.0</v>
      </c>
      <c r="K174" s="757" t="s">
        <v>4027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2957</v>
      </c>
      <c r="C175" s="760" t="s">
        <v>164</v>
      </c>
      <c r="D175" s="744" t="s">
        <v>5534</v>
      </c>
      <c r="E175" s="756">
        <v>10000.0</v>
      </c>
      <c r="F175" s="744" t="s">
        <v>2956</v>
      </c>
      <c r="G175" s="754" t="s">
        <v>2358</v>
      </c>
      <c r="H175" s="754" t="s">
        <v>29</v>
      </c>
      <c r="I175" s="754" t="s">
        <v>2359</v>
      </c>
      <c r="J175" s="754">
        <v>43732.0</v>
      </c>
      <c r="K175" s="757" t="s">
        <v>4027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3368</v>
      </c>
      <c r="C176" s="744" t="s">
        <v>164</v>
      </c>
      <c r="D176" s="744" t="s">
        <v>5533</v>
      </c>
      <c r="E176" s="756">
        <v>191544.71</v>
      </c>
      <c r="F176" s="744" t="s">
        <v>3367</v>
      </c>
      <c r="G176" s="754" t="s">
        <v>2468</v>
      </c>
      <c r="H176" s="754" t="s">
        <v>29</v>
      </c>
      <c r="I176" s="754" t="s">
        <v>2468</v>
      </c>
      <c r="J176" s="754">
        <v>43494.0</v>
      </c>
      <c r="K176" s="757" t="s">
        <v>3657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3083</v>
      </c>
      <c r="C177" s="760" t="s">
        <v>164</v>
      </c>
      <c r="D177" s="744" t="s">
        <v>5534</v>
      </c>
      <c r="E177" s="756">
        <v>9600.0</v>
      </c>
      <c r="F177" s="744" t="s">
        <v>3082</v>
      </c>
      <c r="G177" s="754" t="s">
        <v>2358</v>
      </c>
      <c r="H177" s="754" t="s">
        <v>29</v>
      </c>
      <c r="I177" s="754" t="s">
        <v>2359</v>
      </c>
      <c r="J177" s="754">
        <v>43873.0</v>
      </c>
      <c r="K177" s="757" t="s">
        <v>3645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2844</v>
      </c>
      <c r="C178" s="760" t="s">
        <v>164</v>
      </c>
      <c r="D178" s="744" t="s">
        <v>5534</v>
      </c>
      <c r="E178" s="756">
        <v>8000.0</v>
      </c>
      <c r="F178" s="744" t="s">
        <v>2843</v>
      </c>
      <c r="G178" s="754" t="s">
        <v>2358</v>
      </c>
      <c r="H178" s="754" t="s">
        <v>29</v>
      </c>
      <c r="I178" s="754" t="s">
        <v>2359</v>
      </c>
      <c r="J178" s="754">
        <v>43605.0</v>
      </c>
      <c r="K178" s="757" t="s">
        <v>3653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3266</v>
      </c>
      <c r="C179" s="760" t="s">
        <v>164</v>
      </c>
      <c r="D179" s="744" t="s">
        <v>5534</v>
      </c>
      <c r="E179" s="756">
        <v>100000.0</v>
      </c>
      <c r="F179" s="744" t="s">
        <v>3265</v>
      </c>
      <c r="G179" s="754" t="s">
        <v>2358</v>
      </c>
      <c r="H179" s="754" t="s">
        <v>29</v>
      </c>
      <c r="I179" s="754" t="s">
        <v>2359</v>
      </c>
      <c r="J179" s="754">
        <v>43675.0</v>
      </c>
      <c r="K179" s="757" t="s">
        <v>4027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2745</v>
      </c>
      <c r="C180" s="760" t="s">
        <v>164</v>
      </c>
      <c r="D180" s="744" t="s">
        <v>5534</v>
      </c>
      <c r="E180" s="756">
        <v>30000.0</v>
      </c>
      <c r="F180" s="744" t="s">
        <v>2744</v>
      </c>
      <c r="G180" s="754" t="s">
        <v>2358</v>
      </c>
      <c r="H180" s="754" t="s">
        <v>29</v>
      </c>
      <c r="I180" s="754" t="s">
        <v>2359</v>
      </c>
      <c r="J180" s="754">
        <v>43888.0</v>
      </c>
      <c r="K180" s="757" t="s">
        <v>3645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2844</v>
      </c>
      <c r="C181" s="760" t="s">
        <v>164</v>
      </c>
      <c r="D181" s="744" t="s">
        <v>5534</v>
      </c>
      <c r="E181" s="756">
        <v>6000.0</v>
      </c>
      <c r="F181" s="744" t="s">
        <v>2843</v>
      </c>
      <c r="G181" s="754" t="s">
        <v>2358</v>
      </c>
      <c r="H181" s="754" t="s">
        <v>29</v>
      </c>
      <c r="I181" s="754" t="s">
        <v>2359</v>
      </c>
      <c r="J181" s="754">
        <v>43605.0</v>
      </c>
      <c r="K181" s="757" t="s">
        <v>3653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2859</v>
      </c>
      <c r="C182" s="760" t="s">
        <v>164</v>
      </c>
      <c r="D182" s="744" t="s">
        <v>5534</v>
      </c>
      <c r="E182" s="756">
        <v>6000.0</v>
      </c>
      <c r="F182" s="744" t="s">
        <v>2858</v>
      </c>
      <c r="G182" s="754" t="s">
        <v>2358</v>
      </c>
      <c r="H182" s="754" t="s">
        <v>29</v>
      </c>
      <c r="I182" s="754" t="s">
        <v>2371</v>
      </c>
      <c r="J182" s="754">
        <v>43559.0</v>
      </c>
      <c r="K182" s="757" t="s">
        <v>4027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2785</v>
      </c>
      <c r="C183" s="760" t="s">
        <v>164</v>
      </c>
      <c r="D183" s="744" t="s">
        <v>5534</v>
      </c>
      <c r="E183" s="756">
        <v>6300.0</v>
      </c>
      <c r="F183" s="744" t="s">
        <v>2784</v>
      </c>
      <c r="G183" s="754" t="s">
        <v>2358</v>
      </c>
      <c r="H183" s="754" t="s">
        <v>29</v>
      </c>
      <c r="I183" s="754" t="s">
        <v>2359</v>
      </c>
      <c r="J183" s="754">
        <v>43703.0</v>
      </c>
      <c r="K183" s="757" t="s">
        <v>4027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2785</v>
      </c>
      <c r="C184" s="760" t="s">
        <v>164</v>
      </c>
      <c r="D184" s="744" t="s">
        <v>5534</v>
      </c>
      <c r="E184" s="756">
        <v>10000.0</v>
      </c>
      <c r="F184" s="744" t="s">
        <v>2784</v>
      </c>
      <c r="G184" s="754" t="s">
        <v>2358</v>
      </c>
      <c r="H184" s="754" t="s">
        <v>29</v>
      </c>
      <c r="I184" s="754" t="s">
        <v>2359</v>
      </c>
      <c r="J184" s="754">
        <v>43703.0</v>
      </c>
      <c r="K184" s="757" t="s">
        <v>4027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5548</v>
      </c>
      <c r="C185" s="760" t="s">
        <v>3636</v>
      </c>
      <c r="D185" s="744" t="s">
        <v>5534</v>
      </c>
      <c r="E185" s="756">
        <v>5000.0</v>
      </c>
      <c r="F185" s="744" t="s">
        <v>4696</v>
      </c>
      <c r="G185" s="744" t="s">
        <v>2358</v>
      </c>
      <c r="H185" s="744" t="s">
        <v>29</v>
      </c>
      <c r="I185" s="744" t="s">
        <v>2358</v>
      </c>
      <c r="J185" s="754">
        <v>44068.0</v>
      </c>
      <c r="K185" s="761" t="s">
        <v>3645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2794</v>
      </c>
      <c r="C186" s="760" t="s">
        <v>164</v>
      </c>
      <c r="D186" s="744" t="s">
        <v>5534</v>
      </c>
      <c r="E186" s="756">
        <v>10000.0</v>
      </c>
      <c r="F186" s="744" t="s">
        <v>2793</v>
      </c>
      <c r="G186" s="754" t="s">
        <v>2358</v>
      </c>
      <c r="H186" s="754" t="s">
        <v>29</v>
      </c>
      <c r="I186" s="754" t="s">
        <v>2359</v>
      </c>
      <c r="J186" s="754">
        <v>43875.0</v>
      </c>
      <c r="K186" s="757" t="s">
        <v>3653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3097</v>
      </c>
      <c r="C187" s="760" t="s">
        <v>164</v>
      </c>
      <c r="D187" s="744" t="s">
        <v>5534</v>
      </c>
      <c r="E187" s="756">
        <v>20000.0</v>
      </c>
      <c r="F187" s="744" t="s">
        <v>3096</v>
      </c>
      <c r="G187" s="754" t="s">
        <v>2358</v>
      </c>
      <c r="H187" s="754" t="s">
        <v>29</v>
      </c>
      <c r="I187" s="754" t="s">
        <v>2371</v>
      </c>
      <c r="J187" s="754">
        <v>43622.0</v>
      </c>
      <c r="K187" s="757" t="s">
        <v>3653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3479</v>
      </c>
      <c r="C188" s="760" t="s">
        <v>3453</v>
      </c>
      <c r="D188" s="744" t="s">
        <v>5534</v>
      </c>
      <c r="E188" s="756">
        <v>30000.0</v>
      </c>
      <c r="F188" s="744" t="s">
        <v>3478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3645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3539</v>
      </c>
      <c r="C189" s="760" t="s">
        <v>3453</v>
      </c>
      <c r="D189" s="744" t="s">
        <v>5534</v>
      </c>
      <c r="E189" s="756">
        <v>28000.0</v>
      </c>
      <c r="F189" s="744" t="s">
        <v>3538</v>
      </c>
      <c r="G189" s="754" t="s">
        <v>18</v>
      </c>
      <c r="H189" s="754" t="s">
        <v>29</v>
      </c>
      <c r="I189" s="754" t="s">
        <v>2612</v>
      </c>
      <c r="J189" s="754">
        <v>43635.0</v>
      </c>
      <c r="K189" s="757" t="s">
        <v>4027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2894</v>
      </c>
      <c r="C190" s="760" t="s">
        <v>164</v>
      </c>
      <c r="D190" s="744" t="s">
        <v>5534</v>
      </c>
      <c r="E190" s="756">
        <v>1800000.0</v>
      </c>
      <c r="F190" s="744" t="s">
        <v>2893</v>
      </c>
      <c r="G190" s="754" t="s">
        <v>2358</v>
      </c>
      <c r="H190" s="754" t="s">
        <v>29</v>
      </c>
      <c r="I190" s="754" t="s">
        <v>2371</v>
      </c>
      <c r="J190" s="754">
        <v>43664.0</v>
      </c>
      <c r="K190" s="757" t="s">
        <v>4027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2844</v>
      </c>
      <c r="C191" s="760" t="s">
        <v>164</v>
      </c>
      <c r="D191" s="744" t="s">
        <v>5534</v>
      </c>
      <c r="E191" s="756">
        <v>15000.0</v>
      </c>
      <c r="F191" s="744" t="s">
        <v>2843</v>
      </c>
      <c r="G191" s="754" t="s">
        <v>2358</v>
      </c>
      <c r="H191" s="754" t="s">
        <v>29</v>
      </c>
      <c r="I191" s="754" t="s">
        <v>2359</v>
      </c>
      <c r="J191" s="754">
        <v>43605.0</v>
      </c>
      <c r="K191" s="757" t="s">
        <v>3653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3336</v>
      </c>
      <c r="C192" s="760" t="s">
        <v>164</v>
      </c>
      <c r="D192" s="744" t="s">
        <v>5534</v>
      </c>
      <c r="E192" s="756">
        <v>7000.0</v>
      </c>
      <c r="F192" s="744" t="s">
        <v>3335</v>
      </c>
      <c r="G192" s="754" t="s">
        <v>2358</v>
      </c>
      <c r="H192" s="754" t="s">
        <v>29</v>
      </c>
      <c r="I192" s="754" t="s">
        <v>2359</v>
      </c>
      <c r="J192" s="754">
        <v>43717.0</v>
      </c>
      <c r="K192" s="757" t="s">
        <v>4027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2745</v>
      </c>
      <c r="C193" s="760" t="s">
        <v>164</v>
      </c>
      <c r="D193" s="744" t="s">
        <v>5534</v>
      </c>
      <c r="E193" s="756">
        <v>90562.43</v>
      </c>
      <c r="F193" s="744" t="s">
        <v>2744</v>
      </c>
      <c r="G193" s="754" t="s">
        <v>2358</v>
      </c>
      <c r="H193" s="754" t="s">
        <v>29</v>
      </c>
      <c r="I193" s="754" t="s">
        <v>2359</v>
      </c>
      <c r="J193" s="754">
        <v>43888.0</v>
      </c>
      <c r="K193" s="757" t="s">
        <v>3645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5535</v>
      </c>
      <c r="C194" s="760" t="s">
        <v>3636</v>
      </c>
      <c r="D194" s="744" t="s">
        <v>5534</v>
      </c>
      <c r="E194" s="756">
        <v>45400.0</v>
      </c>
      <c r="F194" s="744" t="s">
        <v>4884</v>
      </c>
      <c r="G194" s="744" t="s">
        <v>2358</v>
      </c>
      <c r="H194" s="744" t="s">
        <v>29</v>
      </c>
      <c r="I194" s="744" t="s">
        <v>2358</v>
      </c>
      <c r="J194" s="754">
        <v>43749.0</v>
      </c>
      <c r="K194" s="761" t="s">
        <v>4027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3411</v>
      </c>
      <c r="C195" s="760" t="s">
        <v>164</v>
      </c>
      <c r="D195" s="744" t="s">
        <v>5534</v>
      </c>
      <c r="E195" s="756">
        <v>10000.0</v>
      </c>
      <c r="F195" s="744" t="s">
        <v>3410</v>
      </c>
      <c r="G195" s="754" t="s">
        <v>2358</v>
      </c>
      <c r="H195" s="754" t="s">
        <v>29</v>
      </c>
      <c r="I195" s="754" t="s">
        <v>2359</v>
      </c>
      <c r="J195" s="754">
        <v>43567.0</v>
      </c>
      <c r="K195" s="757" t="s">
        <v>3645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5554</v>
      </c>
      <c r="C196" s="760" t="s">
        <v>3636</v>
      </c>
      <c r="D196" s="744" t="s">
        <v>5534</v>
      </c>
      <c r="E196" s="756">
        <v>20000.0</v>
      </c>
      <c r="F196" s="744" t="s">
        <v>4450</v>
      </c>
      <c r="G196" s="744" t="s">
        <v>2358</v>
      </c>
      <c r="H196" s="744" t="s">
        <v>29</v>
      </c>
      <c r="I196" s="744" t="s">
        <v>2358</v>
      </c>
      <c r="J196" s="754">
        <v>43717.0</v>
      </c>
      <c r="K196" s="761" t="s">
        <v>4027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3316</v>
      </c>
      <c r="C197" s="760" t="s">
        <v>164</v>
      </c>
      <c r="D197" s="744" t="s">
        <v>5534</v>
      </c>
      <c r="E197" s="756">
        <v>50000.0</v>
      </c>
      <c r="F197" s="744" t="s">
        <v>3315</v>
      </c>
      <c r="G197" s="754" t="s">
        <v>2358</v>
      </c>
      <c r="H197" s="754" t="s">
        <v>29</v>
      </c>
      <c r="I197" s="754" t="s">
        <v>2359</v>
      </c>
      <c r="J197" s="754">
        <v>44041.0</v>
      </c>
      <c r="K197" s="757" t="s">
        <v>3645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3544</v>
      </c>
      <c r="C198" s="760" t="s">
        <v>3453</v>
      </c>
      <c r="D198" s="744" t="s">
        <v>5534</v>
      </c>
      <c r="E198" s="756">
        <v>6000.0</v>
      </c>
      <c r="F198" s="744" t="s">
        <v>3543</v>
      </c>
      <c r="G198" s="754" t="s">
        <v>18</v>
      </c>
      <c r="H198" s="754" t="s">
        <v>29</v>
      </c>
      <c r="I198" s="754" t="s">
        <v>2069</v>
      </c>
      <c r="J198" s="754">
        <v>43797.0</v>
      </c>
      <c r="K198" s="757" t="s">
        <v>3653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5548</v>
      </c>
      <c r="C199" s="760" t="s">
        <v>3636</v>
      </c>
      <c r="D199" s="744" t="s">
        <v>5534</v>
      </c>
      <c r="E199" s="756">
        <v>20000.0</v>
      </c>
      <c r="F199" s="744" t="s">
        <v>4696</v>
      </c>
      <c r="G199" s="744" t="s">
        <v>2358</v>
      </c>
      <c r="H199" s="744" t="s">
        <v>29</v>
      </c>
      <c r="I199" s="744" t="s">
        <v>2358</v>
      </c>
      <c r="J199" s="754">
        <v>44068.0</v>
      </c>
      <c r="K199" s="761" t="s">
        <v>3645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3245</v>
      </c>
      <c r="C200" s="744" t="s">
        <v>164</v>
      </c>
      <c r="D200" s="744" t="s">
        <v>5533</v>
      </c>
      <c r="E200" s="756">
        <v>90562.43</v>
      </c>
      <c r="F200" s="744" t="s">
        <v>3244</v>
      </c>
      <c r="G200" s="754" t="s">
        <v>2358</v>
      </c>
      <c r="H200" s="754" t="s">
        <v>29</v>
      </c>
      <c r="I200" s="754" t="s">
        <v>2359</v>
      </c>
      <c r="J200" s="754">
        <v>43840.0</v>
      </c>
      <c r="K200" s="757" t="s">
        <v>3653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3245</v>
      </c>
      <c r="C201" s="760" t="s">
        <v>164</v>
      </c>
      <c r="D201" s="744" t="s">
        <v>5534</v>
      </c>
      <c r="E201" s="763">
        <v>30000.0</v>
      </c>
      <c r="F201" s="744" t="s">
        <v>3244</v>
      </c>
      <c r="G201" s="754" t="s">
        <v>2358</v>
      </c>
      <c r="H201" s="754" t="s">
        <v>29</v>
      </c>
      <c r="I201" s="754" t="s">
        <v>2359</v>
      </c>
      <c r="J201" s="754">
        <v>43840.0</v>
      </c>
      <c r="K201" s="757" t="s">
        <v>3653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2844</v>
      </c>
      <c r="C202" s="760" t="s">
        <v>164</v>
      </c>
      <c r="D202" s="744" t="s">
        <v>5534</v>
      </c>
      <c r="E202" s="756">
        <v>7000.0</v>
      </c>
      <c r="F202" s="744" t="s">
        <v>2843</v>
      </c>
      <c r="G202" s="754" t="s">
        <v>2358</v>
      </c>
      <c r="H202" s="754" t="s">
        <v>29</v>
      </c>
      <c r="I202" s="754" t="s">
        <v>2359</v>
      </c>
      <c r="J202" s="754">
        <v>43605.0</v>
      </c>
      <c r="K202" s="757" t="s">
        <v>3653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2785</v>
      </c>
      <c r="C203" s="760" t="s">
        <v>164</v>
      </c>
      <c r="D203" s="744" t="s">
        <v>5534</v>
      </c>
      <c r="E203" s="756">
        <v>112433.37</v>
      </c>
      <c r="F203" s="744" t="s">
        <v>2784</v>
      </c>
      <c r="G203" s="754" t="s">
        <v>2358</v>
      </c>
      <c r="H203" s="754" t="s">
        <v>29</v>
      </c>
      <c r="I203" s="754" t="s">
        <v>2359</v>
      </c>
      <c r="J203" s="754">
        <v>43703.0</v>
      </c>
      <c r="K203" s="757" t="s">
        <v>4027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5548</v>
      </c>
      <c r="C204" s="760" t="s">
        <v>3636</v>
      </c>
      <c r="D204" s="744" t="s">
        <v>5534</v>
      </c>
      <c r="E204" s="756">
        <v>286876.16</v>
      </c>
      <c r="F204" s="744" t="s">
        <v>4696</v>
      </c>
      <c r="G204" s="744" t="s">
        <v>2358</v>
      </c>
      <c r="H204" s="744" t="s">
        <v>29</v>
      </c>
      <c r="I204" s="744" t="s">
        <v>2358</v>
      </c>
      <c r="J204" s="754">
        <v>44068.0</v>
      </c>
      <c r="K204" s="761" t="s">
        <v>3645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3411</v>
      </c>
      <c r="C205" s="760" t="s">
        <v>164</v>
      </c>
      <c r="D205" s="744" t="s">
        <v>5534</v>
      </c>
      <c r="E205" s="756">
        <v>34941.81</v>
      </c>
      <c r="F205" s="744" t="s">
        <v>3410</v>
      </c>
      <c r="G205" s="754" t="s">
        <v>2358</v>
      </c>
      <c r="H205" s="754" t="s">
        <v>29</v>
      </c>
      <c r="I205" s="754" t="s">
        <v>2359</v>
      </c>
      <c r="J205" s="754">
        <v>43567.0</v>
      </c>
      <c r="K205" s="757" t="s">
        <v>3645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3266</v>
      </c>
      <c r="C206" s="760" t="s">
        <v>164</v>
      </c>
      <c r="D206" s="744" t="s">
        <v>5534</v>
      </c>
      <c r="E206" s="756">
        <v>130950.51000000001</v>
      </c>
      <c r="F206" s="744" t="s">
        <v>3265</v>
      </c>
      <c r="G206" s="754" t="s">
        <v>2358</v>
      </c>
      <c r="H206" s="754" t="s">
        <v>29</v>
      </c>
      <c r="I206" s="754" t="s">
        <v>2359</v>
      </c>
      <c r="J206" s="754">
        <v>43675.0</v>
      </c>
      <c r="K206" s="757" t="s">
        <v>4027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3336</v>
      </c>
      <c r="C207" s="760" t="s">
        <v>164</v>
      </c>
      <c r="D207" s="744" t="s">
        <v>5534</v>
      </c>
      <c r="E207" s="756">
        <v>10000.0</v>
      </c>
      <c r="F207" s="744" t="s">
        <v>3335</v>
      </c>
      <c r="G207" s="754" t="s">
        <v>2358</v>
      </c>
      <c r="H207" s="754" t="s">
        <v>29</v>
      </c>
      <c r="I207" s="754" t="s">
        <v>2359</v>
      </c>
      <c r="J207" s="754">
        <v>43717.0</v>
      </c>
      <c r="K207" s="757" t="s">
        <v>4027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2745</v>
      </c>
      <c r="C208" s="760" t="s">
        <v>164</v>
      </c>
      <c r="D208" s="744" t="s">
        <v>5534</v>
      </c>
      <c r="E208" s="756">
        <v>5500.0</v>
      </c>
      <c r="F208" s="744" t="s">
        <v>2744</v>
      </c>
      <c r="G208" s="754" t="s">
        <v>2358</v>
      </c>
      <c r="H208" s="754" t="s">
        <v>29</v>
      </c>
      <c r="I208" s="754" t="s">
        <v>2359</v>
      </c>
      <c r="J208" s="754">
        <v>43888.0</v>
      </c>
      <c r="K208" s="757" t="s">
        <v>3645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2859</v>
      </c>
      <c r="C209" s="760" t="s">
        <v>164</v>
      </c>
      <c r="D209" s="744" t="s">
        <v>5534</v>
      </c>
      <c r="E209" s="756">
        <v>35000.0</v>
      </c>
      <c r="F209" s="744" t="s">
        <v>2858</v>
      </c>
      <c r="G209" s="754" t="s">
        <v>2358</v>
      </c>
      <c r="H209" s="754" t="s">
        <v>29</v>
      </c>
      <c r="I209" s="754" t="s">
        <v>2371</v>
      </c>
      <c r="J209" s="754">
        <v>43559.0</v>
      </c>
      <c r="K209" s="757" t="s">
        <v>4027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3101</v>
      </c>
      <c r="C210" s="760" t="s">
        <v>164</v>
      </c>
      <c r="D210" s="744" t="s">
        <v>5534</v>
      </c>
      <c r="E210" s="756">
        <v>100000.0</v>
      </c>
      <c r="F210" s="744" t="s">
        <v>3100</v>
      </c>
      <c r="G210" s="754" t="s">
        <v>2358</v>
      </c>
      <c r="H210" s="754" t="s">
        <v>29</v>
      </c>
      <c r="I210" s="754" t="s">
        <v>2359</v>
      </c>
      <c r="J210" s="754">
        <v>43922.0</v>
      </c>
      <c r="K210" s="757" t="s">
        <v>3653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3101</v>
      </c>
      <c r="C211" s="760" t="s">
        <v>164</v>
      </c>
      <c r="D211" s="744" t="s">
        <v>5534</v>
      </c>
      <c r="E211" s="756">
        <v>32772.8</v>
      </c>
      <c r="F211" s="744" t="s">
        <v>3100</v>
      </c>
      <c r="G211" s="754" t="s">
        <v>2358</v>
      </c>
      <c r="H211" s="754" t="s">
        <v>29</v>
      </c>
      <c r="I211" s="754" t="s">
        <v>2359</v>
      </c>
      <c r="J211" s="754">
        <v>43922.0</v>
      </c>
      <c r="K211" s="757" t="s">
        <v>3653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3101</v>
      </c>
      <c r="C212" s="760" t="s">
        <v>164</v>
      </c>
      <c r="D212" s="744" t="s">
        <v>5534</v>
      </c>
      <c r="E212" s="756">
        <v>13100.45</v>
      </c>
      <c r="F212" s="744" t="s">
        <v>3100</v>
      </c>
      <c r="G212" s="754" t="s">
        <v>2358</v>
      </c>
      <c r="H212" s="754" t="s">
        <v>29</v>
      </c>
      <c r="I212" s="754" t="s">
        <v>2359</v>
      </c>
      <c r="J212" s="754">
        <v>43922.0</v>
      </c>
      <c r="K212" s="757" t="s">
        <v>3653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3101</v>
      </c>
      <c r="C213" s="760" t="s">
        <v>164</v>
      </c>
      <c r="D213" s="744" t="s">
        <v>5534</v>
      </c>
      <c r="E213" s="756">
        <v>40379.75</v>
      </c>
      <c r="F213" s="744" t="s">
        <v>3100</v>
      </c>
      <c r="G213" s="754" t="s">
        <v>2358</v>
      </c>
      <c r="H213" s="754" t="s">
        <v>29</v>
      </c>
      <c r="I213" s="754" t="s">
        <v>2359</v>
      </c>
      <c r="J213" s="754">
        <v>43922.0</v>
      </c>
      <c r="K213" s="757" t="s">
        <v>3653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2785</v>
      </c>
      <c r="C214" s="760" t="s">
        <v>164</v>
      </c>
      <c r="D214" s="744" t="s">
        <v>5534</v>
      </c>
      <c r="E214" s="756">
        <v>8747.0</v>
      </c>
      <c r="F214" s="744" t="s">
        <v>2784</v>
      </c>
      <c r="G214" s="754" t="s">
        <v>2358</v>
      </c>
      <c r="H214" s="754" t="s">
        <v>29</v>
      </c>
      <c r="I214" s="754" t="s">
        <v>2359</v>
      </c>
      <c r="J214" s="754">
        <v>43703.0</v>
      </c>
      <c r="K214" s="757" t="s">
        <v>4027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2785</v>
      </c>
      <c r="C215" s="760" t="s">
        <v>164</v>
      </c>
      <c r="D215" s="744" t="s">
        <v>5534</v>
      </c>
      <c r="E215" s="756">
        <v>10000.0</v>
      </c>
      <c r="F215" s="744" t="s">
        <v>2784</v>
      </c>
      <c r="G215" s="754" t="s">
        <v>2358</v>
      </c>
      <c r="H215" s="754" t="s">
        <v>29</v>
      </c>
      <c r="I215" s="754" t="s">
        <v>2359</v>
      </c>
      <c r="J215" s="754">
        <v>43703.0</v>
      </c>
      <c r="K215" s="757" t="s">
        <v>4027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2752</v>
      </c>
      <c r="C216" s="760" t="s">
        <v>164</v>
      </c>
      <c r="D216" s="744" t="s">
        <v>5534</v>
      </c>
      <c r="E216" s="756">
        <v>20000.0</v>
      </c>
      <c r="F216" s="744" t="s">
        <v>2751</v>
      </c>
      <c r="G216" s="754" t="s">
        <v>2358</v>
      </c>
      <c r="H216" s="754" t="s">
        <v>29</v>
      </c>
      <c r="I216" s="754" t="s">
        <v>2371</v>
      </c>
      <c r="J216" s="754">
        <v>43531.0</v>
      </c>
      <c r="K216" s="757" t="s">
        <v>3657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2752</v>
      </c>
      <c r="C217" s="760" t="s">
        <v>164</v>
      </c>
      <c r="D217" s="744" t="s">
        <v>5534</v>
      </c>
      <c r="E217" s="756">
        <v>20000.0</v>
      </c>
      <c r="F217" s="744" t="s">
        <v>2751</v>
      </c>
      <c r="G217" s="754" t="s">
        <v>2358</v>
      </c>
      <c r="H217" s="754" t="s">
        <v>29</v>
      </c>
      <c r="I217" s="754" t="s">
        <v>2371</v>
      </c>
      <c r="J217" s="754">
        <v>43531.0</v>
      </c>
      <c r="K217" s="757" t="s">
        <v>3657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3544</v>
      </c>
      <c r="C218" s="760" t="s">
        <v>3453</v>
      </c>
      <c r="D218" s="744" t="s">
        <v>5534</v>
      </c>
      <c r="E218" s="756">
        <v>28000.0</v>
      </c>
      <c r="F218" s="744" t="s">
        <v>3543</v>
      </c>
      <c r="G218" s="754" t="s">
        <v>18</v>
      </c>
      <c r="H218" s="754" t="s">
        <v>29</v>
      </c>
      <c r="I218" s="754" t="s">
        <v>2069</v>
      </c>
      <c r="J218" s="754">
        <v>43797.0</v>
      </c>
      <c r="K218" s="757" t="s">
        <v>3653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3544</v>
      </c>
      <c r="C219" s="760" t="s">
        <v>3453</v>
      </c>
      <c r="D219" s="744" t="s">
        <v>5534</v>
      </c>
      <c r="E219" s="756">
        <v>25000.0</v>
      </c>
      <c r="F219" s="744" t="s">
        <v>3543</v>
      </c>
      <c r="G219" s="754" t="s">
        <v>18</v>
      </c>
      <c r="H219" s="754" t="s">
        <v>29</v>
      </c>
      <c r="I219" s="754" t="s">
        <v>2069</v>
      </c>
      <c r="J219" s="754">
        <v>43797.0</v>
      </c>
      <c r="K219" s="757" t="s">
        <v>3653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3544</v>
      </c>
      <c r="C220" s="760" t="s">
        <v>3453</v>
      </c>
      <c r="D220" s="744" t="s">
        <v>5534</v>
      </c>
      <c r="E220" s="756">
        <v>43000.0</v>
      </c>
      <c r="F220" s="744" t="s">
        <v>3543</v>
      </c>
      <c r="G220" s="754" t="s">
        <v>18</v>
      </c>
      <c r="H220" s="754" t="s">
        <v>29</v>
      </c>
      <c r="I220" s="754" t="s">
        <v>2069</v>
      </c>
      <c r="J220" s="754">
        <v>43797.0</v>
      </c>
      <c r="K220" s="757" t="s">
        <v>3653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3544</v>
      </c>
      <c r="C221" s="760" t="s">
        <v>3453</v>
      </c>
      <c r="D221" s="744" t="s">
        <v>5534</v>
      </c>
      <c r="E221" s="756">
        <v>200000.0</v>
      </c>
      <c r="F221" s="744" t="s">
        <v>3543</v>
      </c>
      <c r="G221" s="754" t="s">
        <v>18</v>
      </c>
      <c r="H221" s="754" t="s">
        <v>29</v>
      </c>
      <c r="I221" s="754" t="s">
        <v>2069</v>
      </c>
      <c r="J221" s="754">
        <v>43797.0</v>
      </c>
      <c r="K221" s="757" t="s">
        <v>3653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2859</v>
      </c>
      <c r="C222" s="760" t="s">
        <v>164</v>
      </c>
      <c r="D222" s="744" t="s">
        <v>5534</v>
      </c>
      <c r="E222" s="756">
        <v>25000.0</v>
      </c>
      <c r="F222" s="744" t="s">
        <v>2858</v>
      </c>
      <c r="G222" s="754" t="s">
        <v>2358</v>
      </c>
      <c r="H222" s="754" t="s">
        <v>29</v>
      </c>
      <c r="I222" s="754" t="s">
        <v>2371</v>
      </c>
      <c r="J222" s="754">
        <v>43559.0</v>
      </c>
      <c r="K222" s="757" t="s">
        <v>4027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3055</v>
      </c>
      <c r="C223" s="760" t="s">
        <v>164</v>
      </c>
      <c r="D223" s="744" t="s">
        <v>5534</v>
      </c>
      <c r="E223" s="756">
        <v>14000.0</v>
      </c>
      <c r="F223" s="744" t="s">
        <v>3054</v>
      </c>
      <c r="G223" s="754" t="s">
        <v>2358</v>
      </c>
      <c r="H223" s="754" t="s">
        <v>29</v>
      </c>
      <c r="I223" s="754" t="s">
        <v>2359</v>
      </c>
      <c r="J223" s="754">
        <v>43564.0</v>
      </c>
      <c r="K223" s="757" t="s">
        <v>3657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5535</v>
      </c>
      <c r="C224" s="760" t="s">
        <v>3636</v>
      </c>
      <c r="D224" s="744" t="s">
        <v>5534</v>
      </c>
      <c r="E224" s="756">
        <v>153000.0</v>
      </c>
      <c r="F224" s="744" t="s">
        <v>4884</v>
      </c>
      <c r="G224" s="744" t="s">
        <v>2358</v>
      </c>
      <c r="H224" s="744" t="s">
        <v>29</v>
      </c>
      <c r="I224" s="744" t="s">
        <v>2358</v>
      </c>
      <c r="J224" s="754">
        <v>43749.0</v>
      </c>
      <c r="K224" s="761" t="s">
        <v>4027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2467</v>
      </c>
      <c r="C225" s="744" t="s">
        <v>164</v>
      </c>
      <c r="D225" s="744" t="s">
        <v>5533</v>
      </c>
      <c r="E225" s="756">
        <v>268845.87</v>
      </c>
      <c r="F225" s="744" t="s">
        <v>2466</v>
      </c>
      <c r="G225" s="754" t="s">
        <v>2468</v>
      </c>
      <c r="H225" s="754" t="s">
        <v>29</v>
      </c>
      <c r="I225" s="754" t="s">
        <v>2468</v>
      </c>
      <c r="J225" s="754">
        <v>43563.0</v>
      </c>
      <c r="K225" s="757" t="s">
        <v>3657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2914</v>
      </c>
      <c r="C226" s="760" t="s">
        <v>164</v>
      </c>
      <c r="D226" s="744" t="s">
        <v>5534</v>
      </c>
      <c r="E226" s="756">
        <v>7000.0</v>
      </c>
      <c r="F226" s="744" t="s">
        <v>2913</v>
      </c>
      <c r="G226" s="754" t="s">
        <v>2358</v>
      </c>
      <c r="H226" s="754" t="s">
        <v>29</v>
      </c>
      <c r="I226" s="754" t="s">
        <v>2359</v>
      </c>
      <c r="J226" s="754">
        <v>43711.0</v>
      </c>
      <c r="K226" s="757" t="s">
        <v>4027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2844</v>
      </c>
      <c r="C227" s="760" t="s">
        <v>164</v>
      </c>
      <c r="D227" s="744" t="s">
        <v>5534</v>
      </c>
      <c r="E227" s="756">
        <v>25000.0</v>
      </c>
      <c r="F227" s="744" t="s">
        <v>2843</v>
      </c>
      <c r="G227" s="754" t="s">
        <v>2358</v>
      </c>
      <c r="H227" s="754" t="s">
        <v>29</v>
      </c>
      <c r="I227" s="754" t="s">
        <v>2359</v>
      </c>
      <c r="J227" s="754">
        <v>43605.0</v>
      </c>
      <c r="K227" s="757" t="s">
        <v>3653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5548</v>
      </c>
      <c r="C228" s="760" t="s">
        <v>3636</v>
      </c>
      <c r="D228" s="744" t="s">
        <v>5534</v>
      </c>
      <c r="E228" s="756">
        <v>19000.0</v>
      </c>
      <c r="F228" s="744" t="s">
        <v>4696</v>
      </c>
      <c r="G228" s="744" t="s">
        <v>2358</v>
      </c>
      <c r="H228" s="744" t="s">
        <v>29</v>
      </c>
      <c r="I228" s="744" t="s">
        <v>2358</v>
      </c>
      <c r="J228" s="754">
        <v>44068.0</v>
      </c>
      <c r="K228" s="761" t="s">
        <v>3645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2785</v>
      </c>
      <c r="C229" s="760" t="s">
        <v>164</v>
      </c>
      <c r="D229" s="744" t="s">
        <v>5534</v>
      </c>
      <c r="E229" s="756">
        <v>6500.0</v>
      </c>
      <c r="F229" s="744" t="s">
        <v>2784</v>
      </c>
      <c r="G229" s="754" t="s">
        <v>2358</v>
      </c>
      <c r="H229" s="754" t="s">
        <v>29</v>
      </c>
      <c r="I229" s="754" t="s">
        <v>2359</v>
      </c>
      <c r="J229" s="754">
        <v>43703.0</v>
      </c>
      <c r="K229" s="757" t="s">
        <v>4027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3055</v>
      </c>
      <c r="C230" s="760" t="s">
        <v>164</v>
      </c>
      <c r="D230" s="744" t="s">
        <v>5534</v>
      </c>
      <c r="E230" s="756">
        <v>2000.0</v>
      </c>
      <c r="F230" s="744" t="s">
        <v>3054</v>
      </c>
      <c r="G230" s="754" t="s">
        <v>2358</v>
      </c>
      <c r="H230" s="754" t="s">
        <v>29</v>
      </c>
      <c r="I230" s="754" t="s">
        <v>2359</v>
      </c>
      <c r="J230" s="754">
        <v>43564.0</v>
      </c>
      <c r="K230" s="757" t="s">
        <v>3657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2844</v>
      </c>
      <c r="C231" s="760" t="s">
        <v>164</v>
      </c>
      <c r="D231" s="744" t="s">
        <v>5534</v>
      </c>
      <c r="E231" s="756">
        <v>40000.0</v>
      </c>
      <c r="F231" s="744" t="s">
        <v>2843</v>
      </c>
      <c r="G231" s="754" t="s">
        <v>2358</v>
      </c>
      <c r="H231" s="754" t="s">
        <v>29</v>
      </c>
      <c r="I231" s="754" t="s">
        <v>2359</v>
      </c>
      <c r="J231" s="754">
        <v>43605.0</v>
      </c>
      <c r="K231" s="757" t="s">
        <v>3653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2463</v>
      </c>
      <c r="C232" s="760" t="s">
        <v>164</v>
      </c>
      <c r="D232" s="744" t="s">
        <v>5534</v>
      </c>
      <c r="E232" s="756">
        <v>271260.25</v>
      </c>
      <c r="F232" s="744" t="s">
        <v>2462</v>
      </c>
      <c r="G232" s="754" t="s">
        <v>2358</v>
      </c>
      <c r="H232" s="754" t="s">
        <v>29</v>
      </c>
      <c r="I232" s="754" t="s">
        <v>2359</v>
      </c>
      <c r="J232" s="754">
        <v>43867.0</v>
      </c>
      <c r="K232" s="757" t="s">
        <v>3645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2654</v>
      </c>
      <c r="C233" s="769" t="s">
        <v>164</v>
      </c>
      <c r="D233" s="744" t="s">
        <v>5534</v>
      </c>
      <c r="E233" s="770">
        <v>40000.0</v>
      </c>
      <c r="F233" s="744" t="s">
        <v>754</v>
      </c>
      <c r="G233" s="754" t="s">
        <v>18</v>
      </c>
      <c r="H233" s="754" t="s">
        <v>62</v>
      </c>
      <c r="I233" s="754" t="s">
        <v>63</v>
      </c>
      <c r="J233" s="754">
        <v>44321.0</v>
      </c>
      <c r="K233" s="757" t="s">
        <v>3645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2899</v>
      </c>
      <c r="C234" s="769" t="s">
        <v>164</v>
      </c>
      <c r="D234" s="744" t="s">
        <v>5534</v>
      </c>
      <c r="E234" s="770">
        <v>10000.0</v>
      </c>
      <c r="F234" s="744" t="s">
        <v>2898</v>
      </c>
      <c r="G234" s="754" t="s">
        <v>18</v>
      </c>
      <c r="H234" s="754" t="s">
        <v>62</v>
      </c>
      <c r="I234" s="754" t="s">
        <v>63</v>
      </c>
      <c r="J234" s="754">
        <v>44295.0</v>
      </c>
      <c r="K234" s="757" t="s">
        <v>38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2748</v>
      </c>
      <c r="C235" s="769" t="s">
        <v>164</v>
      </c>
      <c r="D235" s="744" t="s">
        <v>2366</v>
      </c>
      <c r="E235" s="771">
        <v>459854.95</v>
      </c>
      <c r="F235" s="744" t="s">
        <v>2747</v>
      </c>
      <c r="G235" s="754" t="s">
        <v>18</v>
      </c>
      <c r="H235" s="754" t="s">
        <v>62</v>
      </c>
      <c r="I235" s="754" t="s">
        <v>63</v>
      </c>
      <c r="J235" s="754">
        <v>44272.0</v>
      </c>
      <c r="K235" s="757" t="s">
        <v>5555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5556</v>
      </c>
      <c r="C236" s="769" t="s">
        <v>3636</v>
      </c>
      <c r="D236" s="744" t="s">
        <v>5534</v>
      </c>
      <c r="E236" s="770">
        <v>10000.0</v>
      </c>
      <c r="F236" s="744" t="s">
        <v>4209</v>
      </c>
      <c r="G236" s="744" t="s">
        <v>67</v>
      </c>
      <c r="H236" s="744" t="s">
        <v>29</v>
      </c>
      <c r="I236" s="744" t="s">
        <v>3705</v>
      </c>
      <c r="J236" s="754">
        <v>44263.0</v>
      </c>
      <c r="K236" s="761" t="s">
        <v>3645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2950</v>
      </c>
      <c r="C237" s="769" t="s">
        <v>164</v>
      </c>
      <c r="D237" s="744" t="s">
        <v>5534</v>
      </c>
      <c r="E237" s="770">
        <v>200000.0</v>
      </c>
      <c r="F237" s="744" t="s">
        <v>2949</v>
      </c>
      <c r="G237" s="754" t="s">
        <v>18</v>
      </c>
      <c r="H237" s="754" t="s">
        <v>62</v>
      </c>
      <c r="I237" s="754" t="s">
        <v>63</v>
      </c>
      <c r="J237" s="754">
        <v>44319.0</v>
      </c>
      <c r="K237" s="757" t="s">
        <v>3645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2859</v>
      </c>
      <c r="C238" s="760" t="s">
        <v>164</v>
      </c>
      <c r="D238" s="744" t="s">
        <v>5534</v>
      </c>
      <c r="E238" s="756">
        <v>1500.0</v>
      </c>
      <c r="F238" s="744" t="s">
        <v>2858</v>
      </c>
      <c r="G238" s="754" t="s">
        <v>2358</v>
      </c>
      <c r="H238" s="754" t="s">
        <v>29</v>
      </c>
      <c r="I238" s="754" t="s">
        <v>2371</v>
      </c>
      <c r="J238" s="754">
        <v>43559.0</v>
      </c>
      <c r="K238" s="757" t="s">
        <v>4027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3266</v>
      </c>
      <c r="C239" s="760" t="s">
        <v>164</v>
      </c>
      <c r="D239" s="744" t="s">
        <v>5534</v>
      </c>
      <c r="E239" s="756">
        <v>10000.0</v>
      </c>
      <c r="F239" s="744" t="s">
        <v>3265</v>
      </c>
      <c r="G239" s="754" t="s">
        <v>2358</v>
      </c>
      <c r="H239" s="754" t="s">
        <v>29</v>
      </c>
      <c r="I239" s="754" t="s">
        <v>2359</v>
      </c>
      <c r="J239" s="754">
        <v>43675.0</v>
      </c>
      <c r="K239" s="757" t="s">
        <v>4027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2844</v>
      </c>
      <c r="C240" s="760" t="s">
        <v>164</v>
      </c>
      <c r="D240" s="744" t="s">
        <v>5534</v>
      </c>
      <c r="E240" s="756">
        <v>15000.0</v>
      </c>
      <c r="F240" s="744" t="s">
        <v>2843</v>
      </c>
      <c r="G240" s="754" t="s">
        <v>2358</v>
      </c>
      <c r="H240" s="754" t="s">
        <v>29</v>
      </c>
      <c r="I240" s="754" t="s">
        <v>2359</v>
      </c>
      <c r="J240" s="754">
        <v>43605.0</v>
      </c>
      <c r="K240" s="757" t="s">
        <v>3653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2785</v>
      </c>
      <c r="C241" s="760" t="s">
        <v>164</v>
      </c>
      <c r="D241" s="744" t="s">
        <v>5534</v>
      </c>
      <c r="E241" s="763">
        <v>100638.85</v>
      </c>
      <c r="F241" s="744" t="s">
        <v>2784</v>
      </c>
      <c r="G241" s="754" t="s">
        <v>2358</v>
      </c>
      <c r="H241" s="754" t="s">
        <v>29</v>
      </c>
      <c r="I241" s="754" t="s">
        <v>2359</v>
      </c>
      <c r="J241" s="754">
        <v>43703.0</v>
      </c>
      <c r="K241" s="757" t="s">
        <v>4027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5552</v>
      </c>
      <c r="C242" s="760" t="s">
        <v>3636</v>
      </c>
      <c r="D242" s="744" t="s">
        <v>5534</v>
      </c>
      <c r="E242" s="756">
        <v>5000.0</v>
      </c>
      <c r="F242" s="744" t="s">
        <v>4312</v>
      </c>
      <c r="G242" s="744" t="s">
        <v>2358</v>
      </c>
      <c r="H242" s="744" t="s">
        <v>29</v>
      </c>
      <c r="I242" s="744" t="s">
        <v>2358</v>
      </c>
      <c r="J242" s="754">
        <v>43901.0</v>
      </c>
      <c r="K242" s="761" t="s">
        <v>3641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5557</v>
      </c>
      <c r="C243" s="760" t="s">
        <v>3636</v>
      </c>
      <c r="D243" s="744" t="s">
        <v>5534</v>
      </c>
      <c r="E243" s="756">
        <v>13400.0</v>
      </c>
      <c r="F243" s="744" t="s">
        <v>3830</v>
      </c>
      <c r="G243" s="744" t="s">
        <v>2358</v>
      </c>
      <c r="H243" s="744" t="s">
        <v>29</v>
      </c>
      <c r="I243" s="744" t="s">
        <v>2358</v>
      </c>
      <c r="J243" s="754">
        <v>43847.0</v>
      </c>
      <c r="K243" s="761" t="s">
        <v>3645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3109</v>
      </c>
      <c r="C244" s="760" t="s">
        <v>164</v>
      </c>
      <c r="D244" s="744" t="s">
        <v>2366</v>
      </c>
      <c r="E244" s="756">
        <v>5000.0</v>
      </c>
      <c r="F244" s="744" t="s">
        <v>3108</v>
      </c>
      <c r="G244" s="754" t="s">
        <v>2358</v>
      </c>
      <c r="H244" s="754" t="s">
        <v>29</v>
      </c>
      <c r="I244" s="754" t="s">
        <v>2371</v>
      </c>
      <c r="J244" s="754">
        <v>43795.0</v>
      </c>
      <c r="K244" s="757" t="s">
        <v>3653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3229</v>
      </c>
      <c r="C245" s="760" t="s">
        <v>164</v>
      </c>
      <c r="D245" s="744" t="s">
        <v>5534</v>
      </c>
      <c r="E245" s="756">
        <v>14000.0</v>
      </c>
      <c r="F245" s="744" t="s">
        <v>3228</v>
      </c>
      <c r="G245" s="754" t="s">
        <v>2358</v>
      </c>
      <c r="H245" s="754" t="s">
        <v>29</v>
      </c>
      <c r="I245" s="754" t="s">
        <v>2359</v>
      </c>
      <c r="J245" s="754">
        <v>43894.0</v>
      </c>
      <c r="K245" s="757" t="s">
        <v>3653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2785</v>
      </c>
      <c r="C246" s="760" t="s">
        <v>164</v>
      </c>
      <c r="D246" s="744" t="s">
        <v>5534</v>
      </c>
      <c r="E246" s="756">
        <v>10000.0</v>
      </c>
      <c r="F246" s="744" t="s">
        <v>2784</v>
      </c>
      <c r="G246" s="754" t="s">
        <v>2358</v>
      </c>
      <c r="H246" s="754" t="s">
        <v>29</v>
      </c>
      <c r="I246" s="754" t="s">
        <v>2359</v>
      </c>
      <c r="J246" s="754">
        <v>43703.0</v>
      </c>
      <c r="K246" s="757" t="s">
        <v>4027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3055</v>
      </c>
      <c r="C247" s="760" t="s">
        <v>164</v>
      </c>
      <c r="D247" s="744" t="s">
        <v>5534</v>
      </c>
      <c r="E247" s="756">
        <v>24000.0</v>
      </c>
      <c r="F247" s="744" t="s">
        <v>3054</v>
      </c>
      <c r="G247" s="754" t="s">
        <v>2358</v>
      </c>
      <c r="H247" s="754" t="s">
        <v>29</v>
      </c>
      <c r="I247" s="754" t="s">
        <v>2359</v>
      </c>
      <c r="J247" s="754">
        <v>43564.0</v>
      </c>
      <c r="K247" s="757" t="s">
        <v>3657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2506</v>
      </c>
      <c r="C248" s="760" t="s">
        <v>164</v>
      </c>
      <c r="D248" s="744" t="s">
        <v>2366</v>
      </c>
      <c r="E248" s="771">
        <v>100832.44</v>
      </c>
      <c r="F248" s="744" t="s">
        <v>2505</v>
      </c>
      <c r="G248" s="754" t="s">
        <v>2358</v>
      </c>
      <c r="H248" s="754" t="s">
        <v>29</v>
      </c>
      <c r="I248" s="754" t="s">
        <v>2359</v>
      </c>
      <c r="J248" s="754">
        <v>43725.0</v>
      </c>
      <c r="K248" s="757" t="s">
        <v>4027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2844</v>
      </c>
      <c r="C249" s="760" t="s">
        <v>164</v>
      </c>
      <c r="D249" s="744" t="s">
        <v>5534</v>
      </c>
      <c r="E249" s="756">
        <v>50000.0</v>
      </c>
      <c r="F249" s="744" t="s">
        <v>2843</v>
      </c>
      <c r="G249" s="754" t="s">
        <v>2358</v>
      </c>
      <c r="H249" s="754" t="s">
        <v>29</v>
      </c>
      <c r="I249" s="754" t="s">
        <v>2359</v>
      </c>
      <c r="J249" s="754">
        <v>43605.0</v>
      </c>
      <c r="K249" s="757" t="s">
        <v>3653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3374</v>
      </c>
      <c r="C250" s="760" t="s">
        <v>164</v>
      </c>
      <c r="D250" s="744" t="s">
        <v>5534</v>
      </c>
      <c r="E250" s="756">
        <v>30000.0</v>
      </c>
      <c r="F250" s="744" t="s">
        <v>3373</v>
      </c>
      <c r="G250" s="754" t="s">
        <v>2358</v>
      </c>
      <c r="H250" s="754" t="s">
        <v>29</v>
      </c>
      <c r="I250" s="754" t="s">
        <v>2371</v>
      </c>
      <c r="J250" s="754">
        <v>43822.0</v>
      </c>
      <c r="K250" s="757" t="s">
        <v>3653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3055</v>
      </c>
      <c r="C251" s="760" t="s">
        <v>164</v>
      </c>
      <c r="D251" s="744" t="s">
        <v>5534</v>
      </c>
      <c r="E251" s="756">
        <v>13000.0</v>
      </c>
      <c r="F251" s="744" t="s">
        <v>3054</v>
      </c>
      <c r="G251" s="754" t="s">
        <v>2358</v>
      </c>
      <c r="H251" s="754" t="s">
        <v>29</v>
      </c>
      <c r="I251" s="754" t="s">
        <v>2359</v>
      </c>
      <c r="J251" s="754">
        <v>43564.0</v>
      </c>
      <c r="K251" s="757" t="s">
        <v>3657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2844</v>
      </c>
      <c r="C252" s="760" t="s">
        <v>164</v>
      </c>
      <c r="D252" s="744" t="s">
        <v>5534</v>
      </c>
      <c r="E252" s="756">
        <v>5000.0</v>
      </c>
      <c r="F252" s="744" t="s">
        <v>2843</v>
      </c>
      <c r="G252" s="754" t="s">
        <v>2358</v>
      </c>
      <c r="H252" s="754" t="s">
        <v>29</v>
      </c>
      <c r="I252" s="754" t="s">
        <v>2359</v>
      </c>
      <c r="J252" s="754">
        <v>43605.0</v>
      </c>
      <c r="K252" s="757" t="s">
        <v>3653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2785</v>
      </c>
      <c r="C253" s="760" t="s">
        <v>164</v>
      </c>
      <c r="D253" s="744" t="s">
        <v>5534</v>
      </c>
      <c r="E253" s="756">
        <v>3000.0</v>
      </c>
      <c r="F253" s="744" t="s">
        <v>2784</v>
      </c>
      <c r="G253" s="754" t="s">
        <v>2358</v>
      </c>
      <c r="H253" s="754" t="s">
        <v>29</v>
      </c>
      <c r="I253" s="754" t="s">
        <v>2359</v>
      </c>
      <c r="J253" s="754">
        <v>43703.0</v>
      </c>
      <c r="K253" s="757" t="s">
        <v>4027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3266</v>
      </c>
      <c r="C254" s="760" t="s">
        <v>164</v>
      </c>
      <c r="D254" s="744" t="s">
        <v>5534</v>
      </c>
      <c r="E254" s="756">
        <v>37000.0</v>
      </c>
      <c r="F254" s="744" t="s">
        <v>3265</v>
      </c>
      <c r="G254" s="754" t="s">
        <v>2358</v>
      </c>
      <c r="H254" s="754" t="s">
        <v>29</v>
      </c>
      <c r="I254" s="754" t="s">
        <v>2359</v>
      </c>
      <c r="J254" s="754">
        <v>43675.0</v>
      </c>
      <c r="K254" s="757" t="s">
        <v>4027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5558</v>
      </c>
      <c r="C255" s="744" t="s">
        <v>3636</v>
      </c>
      <c r="D255" s="744" t="s">
        <v>5533</v>
      </c>
      <c r="E255" s="756">
        <v>0.0</v>
      </c>
      <c r="F255" s="744" t="s">
        <v>4325</v>
      </c>
      <c r="G255" s="744" t="s">
        <v>18</v>
      </c>
      <c r="H255" s="744" t="s">
        <v>29</v>
      </c>
      <c r="I255" s="744" t="s">
        <v>3644</v>
      </c>
      <c r="J255" s="754">
        <v>44167.0</v>
      </c>
      <c r="K255" s="761" t="s">
        <v>3657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3083</v>
      </c>
      <c r="C256" s="760" t="s">
        <v>164</v>
      </c>
      <c r="D256" s="744" t="s">
        <v>5534</v>
      </c>
      <c r="E256" s="756">
        <v>49992.45</v>
      </c>
      <c r="F256" s="744" t="s">
        <v>3082</v>
      </c>
      <c r="G256" s="754" t="s">
        <v>2358</v>
      </c>
      <c r="H256" s="754" t="s">
        <v>29</v>
      </c>
      <c r="I256" s="754" t="s">
        <v>2359</v>
      </c>
      <c r="J256" s="754">
        <v>43873.0</v>
      </c>
      <c r="K256" s="757" t="s">
        <v>3645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5535</v>
      </c>
      <c r="C257" s="760" t="s">
        <v>3636</v>
      </c>
      <c r="D257" s="744" t="s">
        <v>5534</v>
      </c>
      <c r="E257" s="756">
        <v>80000.0</v>
      </c>
      <c r="F257" s="744" t="s">
        <v>4884</v>
      </c>
      <c r="G257" s="744" t="s">
        <v>2358</v>
      </c>
      <c r="H257" s="744" t="s">
        <v>29</v>
      </c>
      <c r="I257" s="744" t="s">
        <v>2358</v>
      </c>
      <c r="J257" s="754">
        <v>43749.0</v>
      </c>
      <c r="K257" s="761" t="s">
        <v>4027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5550</v>
      </c>
      <c r="C258" s="760" t="s">
        <v>3636</v>
      </c>
      <c r="D258" s="744" t="s">
        <v>5534</v>
      </c>
      <c r="E258" s="756">
        <v>5000.0</v>
      </c>
      <c r="F258" s="744" t="s">
        <v>4847</v>
      </c>
      <c r="G258" s="744" t="s">
        <v>2358</v>
      </c>
      <c r="H258" s="744" t="s">
        <v>29</v>
      </c>
      <c r="I258" s="744" t="s">
        <v>2358</v>
      </c>
      <c r="J258" s="754">
        <v>44043.0</v>
      </c>
      <c r="K258" s="761" t="s">
        <v>3645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2745</v>
      </c>
      <c r="C259" s="760" t="s">
        <v>164</v>
      </c>
      <c r="D259" s="744" t="s">
        <v>5534</v>
      </c>
      <c r="E259" s="756">
        <v>100000.0</v>
      </c>
      <c r="F259" s="744" t="s">
        <v>2744</v>
      </c>
      <c r="G259" s="754" t="s">
        <v>2358</v>
      </c>
      <c r="H259" s="754" t="s">
        <v>29</v>
      </c>
      <c r="I259" s="754" t="s">
        <v>2359</v>
      </c>
      <c r="J259" s="754">
        <v>43888.0</v>
      </c>
      <c r="K259" s="757" t="s">
        <v>3645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3544</v>
      </c>
      <c r="C260" s="760" t="s">
        <v>3453</v>
      </c>
      <c r="D260" s="744" t="s">
        <v>5534</v>
      </c>
      <c r="E260" s="756">
        <v>75000.0</v>
      </c>
      <c r="F260" s="744" t="s">
        <v>3543</v>
      </c>
      <c r="G260" s="754" t="s">
        <v>18</v>
      </c>
      <c r="H260" s="754" t="s">
        <v>29</v>
      </c>
      <c r="I260" s="754" t="s">
        <v>2069</v>
      </c>
      <c r="J260" s="754">
        <v>43797.0</v>
      </c>
      <c r="K260" s="757" t="s">
        <v>3653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5559</v>
      </c>
      <c r="C261" s="760" t="s">
        <v>3636</v>
      </c>
      <c r="D261" s="744" t="s">
        <v>5534</v>
      </c>
      <c r="E261" s="756">
        <v>40000.0</v>
      </c>
      <c r="F261" s="744" t="s">
        <v>3980</v>
      </c>
      <c r="G261" s="744" t="s">
        <v>18</v>
      </c>
      <c r="H261" s="744" t="s">
        <v>29</v>
      </c>
      <c r="I261" s="744" t="s">
        <v>3981</v>
      </c>
      <c r="J261" s="754">
        <v>44089.0</v>
      </c>
      <c r="K261" s="761" t="s">
        <v>38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5533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5552</v>
      </c>
      <c r="C262" s="760" t="s">
        <v>3636</v>
      </c>
      <c r="D262" s="744" t="s">
        <v>5534</v>
      </c>
      <c r="E262" s="756">
        <v>60000.0</v>
      </c>
      <c r="F262" s="744" t="s">
        <v>4312</v>
      </c>
      <c r="G262" s="744" t="s">
        <v>2358</v>
      </c>
      <c r="H262" s="744" t="s">
        <v>29</v>
      </c>
      <c r="I262" s="744" t="s">
        <v>2358</v>
      </c>
      <c r="J262" s="754">
        <v>43901.0</v>
      </c>
      <c r="K262" s="761" t="s">
        <v>3641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2366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2666</v>
      </c>
      <c r="C263" s="760" t="s">
        <v>164</v>
      </c>
      <c r="D263" s="744" t="s">
        <v>5534</v>
      </c>
      <c r="E263" s="756">
        <v>0.0</v>
      </c>
      <c r="F263" s="744" t="s">
        <v>2665</v>
      </c>
      <c r="G263" s="754" t="s">
        <v>2358</v>
      </c>
      <c r="H263" s="754" t="s">
        <v>29</v>
      </c>
      <c r="I263" s="754" t="s">
        <v>2359</v>
      </c>
      <c r="J263" s="754">
        <v>43888.0</v>
      </c>
      <c r="K263" s="757" t="s">
        <v>3653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5534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5560</v>
      </c>
      <c r="C264" s="760" t="s">
        <v>3636</v>
      </c>
      <c r="D264" s="744" t="s">
        <v>5534</v>
      </c>
      <c r="E264" s="756">
        <v>147535.36</v>
      </c>
      <c r="F264" s="744" t="s">
        <v>3700</v>
      </c>
      <c r="G264" s="744" t="s">
        <v>2358</v>
      </c>
      <c r="H264" s="744" t="s">
        <v>29</v>
      </c>
      <c r="I264" s="744" t="s">
        <v>2358</v>
      </c>
      <c r="J264" s="754">
        <v>44180.0</v>
      </c>
      <c r="K264" s="761" t="s">
        <v>3645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3336</v>
      </c>
      <c r="C265" s="760" t="s">
        <v>164</v>
      </c>
      <c r="D265" s="744" t="s">
        <v>5534</v>
      </c>
      <c r="E265" s="756">
        <v>10000.0</v>
      </c>
      <c r="F265" s="744" t="s">
        <v>3335</v>
      </c>
      <c r="G265" s="754" t="s">
        <v>2358</v>
      </c>
      <c r="H265" s="754" t="s">
        <v>29</v>
      </c>
      <c r="I265" s="754" t="s">
        <v>2359</v>
      </c>
      <c r="J265" s="754">
        <v>43717.0</v>
      </c>
      <c r="K265" s="757" t="s">
        <v>4027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3205</v>
      </c>
      <c r="C266" s="760" t="s">
        <v>164</v>
      </c>
      <c r="D266" s="744" t="s">
        <v>5534</v>
      </c>
      <c r="E266" s="756">
        <v>7000.0</v>
      </c>
      <c r="F266" s="744" t="s">
        <v>3201</v>
      </c>
      <c r="G266" s="754" t="s">
        <v>18</v>
      </c>
      <c r="H266" s="754" t="s">
        <v>29</v>
      </c>
      <c r="I266" s="754" t="s">
        <v>2612</v>
      </c>
      <c r="J266" s="754">
        <v>43417.0</v>
      </c>
      <c r="K266" s="757" t="s">
        <v>5055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5538</v>
      </c>
      <c r="C267" s="744" t="s">
        <v>3636</v>
      </c>
      <c r="D267" s="744" t="s">
        <v>5533</v>
      </c>
      <c r="E267" s="756">
        <v>0.0</v>
      </c>
      <c r="F267" s="744" t="s">
        <v>4501</v>
      </c>
      <c r="G267" s="744" t="s">
        <v>2358</v>
      </c>
      <c r="H267" s="744" t="s">
        <v>29</v>
      </c>
      <c r="I267" s="744" t="s">
        <v>2358</v>
      </c>
      <c r="J267" s="754">
        <v>44252.0</v>
      </c>
      <c r="K267" s="761" t="s">
        <v>3653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5540</v>
      </c>
      <c r="C268" s="760" t="s">
        <v>3636</v>
      </c>
      <c r="D268" s="744" t="s">
        <v>5534</v>
      </c>
      <c r="E268" s="756">
        <v>359512.5</v>
      </c>
      <c r="F268" s="744" t="s">
        <v>4947</v>
      </c>
      <c r="G268" s="744" t="s">
        <v>2358</v>
      </c>
      <c r="H268" s="744" t="s">
        <v>29</v>
      </c>
      <c r="I268" s="744" t="s">
        <v>2358</v>
      </c>
      <c r="J268" s="754">
        <v>44225.0</v>
      </c>
      <c r="K268" s="761" t="s">
        <v>3645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5535</v>
      </c>
      <c r="C269" s="760" t="s">
        <v>3636</v>
      </c>
      <c r="D269" s="744" t="s">
        <v>5534</v>
      </c>
      <c r="E269" s="756">
        <v>0.0</v>
      </c>
      <c r="F269" s="744" t="s">
        <v>4884</v>
      </c>
      <c r="G269" s="744" t="s">
        <v>2358</v>
      </c>
      <c r="H269" s="744" t="s">
        <v>29</v>
      </c>
      <c r="I269" s="744" t="s">
        <v>2358</v>
      </c>
      <c r="J269" s="754">
        <v>43749.0</v>
      </c>
      <c r="K269" s="761" t="s">
        <v>4027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5550</v>
      </c>
      <c r="C270" s="760" t="s">
        <v>3636</v>
      </c>
      <c r="D270" s="744" t="s">
        <v>5534</v>
      </c>
      <c r="E270" s="756">
        <v>30000.0</v>
      </c>
      <c r="F270" s="744" t="s">
        <v>4847</v>
      </c>
      <c r="G270" s="744" t="s">
        <v>2358</v>
      </c>
      <c r="H270" s="744" t="s">
        <v>29</v>
      </c>
      <c r="I270" s="744" t="s">
        <v>2358</v>
      </c>
      <c r="J270" s="754">
        <v>44043.0</v>
      </c>
      <c r="K270" s="761" t="s">
        <v>3645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5561</v>
      </c>
      <c r="C271" s="744" t="s">
        <v>3636</v>
      </c>
      <c r="D271" s="744" t="s">
        <v>5533</v>
      </c>
      <c r="E271" s="756">
        <v>0.0</v>
      </c>
      <c r="F271" s="744" t="s">
        <v>3976</v>
      </c>
      <c r="G271" s="744" t="s">
        <v>67</v>
      </c>
      <c r="H271" s="744" t="s">
        <v>29</v>
      </c>
      <c r="I271" s="744" t="s">
        <v>3977</v>
      </c>
      <c r="J271" s="754">
        <v>44183.0</v>
      </c>
      <c r="K271" s="761" t="s">
        <v>3645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5562</v>
      </c>
      <c r="C272" s="760" t="s">
        <v>3636</v>
      </c>
      <c r="D272" s="744" t="s">
        <v>5534</v>
      </c>
      <c r="E272" s="756">
        <v>600000.0</v>
      </c>
      <c r="F272" s="744" t="s">
        <v>4489</v>
      </c>
      <c r="G272" s="744" t="s">
        <v>67</v>
      </c>
      <c r="H272" s="744" t="s">
        <v>29</v>
      </c>
      <c r="I272" s="744" t="s">
        <v>3907</v>
      </c>
      <c r="J272" s="754">
        <v>44067.0</v>
      </c>
      <c r="K272" s="761" t="s">
        <v>3657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5561</v>
      </c>
      <c r="C273" s="760" t="s">
        <v>3636</v>
      </c>
      <c r="D273" s="744" t="s">
        <v>5534</v>
      </c>
      <c r="E273" s="756">
        <v>33961.75</v>
      </c>
      <c r="F273" s="744" t="s">
        <v>3976</v>
      </c>
      <c r="G273" s="744" t="s">
        <v>67</v>
      </c>
      <c r="H273" s="744" t="s">
        <v>29</v>
      </c>
      <c r="I273" s="744" t="s">
        <v>3977</v>
      </c>
      <c r="J273" s="754">
        <v>44183.0</v>
      </c>
      <c r="K273" s="761" t="s">
        <v>3645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2859</v>
      </c>
      <c r="C274" s="760" t="s">
        <v>164</v>
      </c>
      <c r="D274" s="744" t="s">
        <v>5534</v>
      </c>
      <c r="E274" s="756">
        <v>47591.43</v>
      </c>
      <c r="F274" s="744" t="s">
        <v>2858</v>
      </c>
      <c r="G274" s="754" t="s">
        <v>2358</v>
      </c>
      <c r="H274" s="754" t="s">
        <v>29</v>
      </c>
      <c r="I274" s="754" t="s">
        <v>2371</v>
      </c>
      <c r="J274" s="754">
        <v>43559.0</v>
      </c>
      <c r="K274" s="757" t="s">
        <v>4027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2611</v>
      </c>
      <c r="C275" s="760" t="s">
        <v>164</v>
      </c>
      <c r="D275" s="744" t="s">
        <v>2366</v>
      </c>
      <c r="E275" s="756">
        <v>5000.0</v>
      </c>
      <c r="F275" s="744" t="s">
        <v>2610</v>
      </c>
      <c r="G275" s="754" t="s">
        <v>18</v>
      </c>
      <c r="H275" s="754" t="s">
        <v>29</v>
      </c>
      <c r="I275" s="754" t="s">
        <v>2612</v>
      </c>
      <c r="J275" s="754">
        <v>43416.0</v>
      </c>
      <c r="K275" s="757" t="s">
        <v>3657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3544</v>
      </c>
      <c r="C276" s="760" t="s">
        <v>3453</v>
      </c>
      <c r="D276" s="744" t="s">
        <v>2366</v>
      </c>
      <c r="E276" s="756">
        <v>721960.02</v>
      </c>
      <c r="F276" s="744" t="s">
        <v>3543</v>
      </c>
      <c r="G276" s="754" t="s">
        <v>18</v>
      </c>
      <c r="H276" s="754" t="s">
        <v>29</v>
      </c>
      <c r="I276" s="754" t="s">
        <v>2069</v>
      </c>
      <c r="J276" s="754">
        <v>43797.0</v>
      </c>
      <c r="K276" s="757" t="s">
        <v>3653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2745</v>
      </c>
      <c r="C277" s="760" t="s">
        <v>164</v>
      </c>
      <c r="D277" s="744" t="s">
        <v>5534</v>
      </c>
      <c r="E277" s="756">
        <v>50844.88</v>
      </c>
      <c r="F277" s="744" t="s">
        <v>2744</v>
      </c>
      <c r="G277" s="754" t="s">
        <v>2358</v>
      </c>
      <c r="H277" s="754" t="s">
        <v>29</v>
      </c>
      <c r="I277" s="754" t="s">
        <v>2359</v>
      </c>
      <c r="J277" s="754">
        <v>43888.0</v>
      </c>
      <c r="K277" s="757" t="s">
        <v>3645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2879</v>
      </c>
      <c r="C278" s="760" t="s">
        <v>164</v>
      </c>
      <c r="D278" s="744" t="s">
        <v>5534</v>
      </c>
      <c r="E278" s="756">
        <v>20000.0</v>
      </c>
      <c r="F278" s="744" t="s">
        <v>2878</v>
      </c>
      <c r="G278" s="754" t="s">
        <v>18</v>
      </c>
      <c r="H278" s="754" t="s">
        <v>29</v>
      </c>
      <c r="I278" s="754" t="s">
        <v>2612</v>
      </c>
      <c r="J278" s="754">
        <v>43515.0</v>
      </c>
      <c r="K278" s="757" t="s">
        <v>3657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2745</v>
      </c>
      <c r="C279" s="744" t="s">
        <v>164</v>
      </c>
      <c r="D279" s="744" t="s">
        <v>5533</v>
      </c>
      <c r="E279" s="756">
        <v>111979.59</v>
      </c>
      <c r="F279" s="744" t="s">
        <v>2744</v>
      </c>
      <c r="G279" s="754" t="s">
        <v>2358</v>
      </c>
      <c r="H279" s="754" t="s">
        <v>29</v>
      </c>
      <c r="I279" s="754" t="s">
        <v>2359</v>
      </c>
      <c r="J279" s="754">
        <v>43888.0</v>
      </c>
      <c r="K279" s="757" t="s">
        <v>3645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5557</v>
      </c>
      <c r="C280" s="760" t="s">
        <v>3636</v>
      </c>
      <c r="D280" s="744" t="s">
        <v>2366</v>
      </c>
      <c r="E280" s="756">
        <v>100000.0</v>
      </c>
      <c r="F280" s="744" t="s">
        <v>3830</v>
      </c>
      <c r="G280" s="744" t="s">
        <v>2358</v>
      </c>
      <c r="H280" s="744" t="s">
        <v>29</v>
      </c>
      <c r="I280" s="744" t="s">
        <v>2358</v>
      </c>
      <c r="J280" s="754">
        <v>43847.0</v>
      </c>
      <c r="K280" s="761" t="s">
        <v>3645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5550</v>
      </c>
      <c r="C281" s="760" t="s">
        <v>3636</v>
      </c>
      <c r="D281" s="744" t="s">
        <v>2366</v>
      </c>
      <c r="E281" s="756">
        <v>900000.0</v>
      </c>
      <c r="F281" s="744" t="s">
        <v>4847</v>
      </c>
      <c r="G281" s="744" t="s">
        <v>2358</v>
      </c>
      <c r="H281" s="744" t="s">
        <v>29</v>
      </c>
      <c r="I281" s="744" t="s">
        <v>2358</v>
      </c>
      <c r="J281" s="754">
        <v>44043.0</v>
      </c>
      <c r="K281" s="761" t="s">
        <v>3645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5563</v>
      </c>
      <c r="C282" s="760" t="s">
        <v>3636</v>
      </c>
      <c r="D282" s="744" t="s">
        <v>2366</v>
      </c>
      <c r="E282" s="756">
        <v>13000.0</v>
      </c>
      <c r="F282" s="744" t="s">
        <v>4479</v>
      </c>
      <c r="G282" s="744" t="s">
        <v>2358</v>
      </c>
      <c r="H282" s="744" t="s">
        <v>29</v>
      </c>
      <c r="I282" s="744" t="s">
        <v>2358</v>
      </c>
      <c r="J282" s="754">
        <v>44070.0</v>
      </c>
      <c r="K282" s="761" t="s">
        <v>3641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5564</v>
      </c>
      <c r="C283" s="744" t="s">
        <v>3636</v>
      </c>
      <c r="D283" s="744" t="s">
        <v>5533</v>
      </c>
      <c r="E283" s="756">
        <v>0.0</v>
      </c>
      <c r="F283" s="744" t="s">
        <v>4307</v>
      </c>
      <c r="G283" s="744" t="s">
        <v>67</v>
      </c>
      <c r="H283" s="744" t="s">
        <v>29</v>
      </c>
      <c r="I283" s="744" t="s">
        <v>5565</v>
      </c>
      <c r="J283" s="754">
        <v>44160.0</v>
      </c>
      <c r="K283" s="761" t="s">
        <v>3641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5566</v>
      </c>
      <c r="C284" s="744" t="s">
        <v>3636</v>
      </c>
      <c r="D284" s="744" t="s">
        <v>5533</v>
      </c>
      <c r="E284" s="756">
        <v>0.0</v>
      </c>
      <c r="F284" s="744" t="s">
        <v>4915</v>
      </c>
      <c r="G284" s="744" t="s">
        <v>2358</v>
      </c>
      <c r="H284" s="744" t="s">
        <v>29</v>
      </c>
      <c r="I284" s="744" t="s">
        <v>2358</v>
      </c>
      <c r="J284" s="754">
        <v>44244.0</v>
      </c>
      <c r="K284" s="761" t="s">
        <v>3645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2859</v>
      </c>
      <c r="C285" s="760" t="s">
        <v>164</v>
      </c>
      <c r="D285" s="744" t="s">
        <v>5534</v>
      </c>
      <c r="E285" s="756">
        <v>100000.0</v>
      </c>
      <c r="F285" s="744" t="s">
        <v>2858</v>
      </c>
      <c r="G285" s="754" t="s">
        <v>2358</v>
      </c>
      <c r="H285" s="754" t="s">
        <v>29</v>
      </c>
      <c r="I285" s="754" t="s">
        <v>2371</v>
      </c>
      <c r="J285" s="754">
        <v>43559.0</v>
      </c>
      <c r="K285" s="757" t="s">
        <v>4027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5540</v>
      </c>
      <c r="C286" s="760" t="s">
        <v>3636</v>
      </c>
      <c r="D286" s="744" t="s">
        <v>2366</v>
      </c>
      <c r="E286" s="756">
        <v>12500.0</v>
      </c>
      <c r="F286" s="744" t="s">
        <v>4947</v>
      </c>
      <c r="G286" s="744" t="s">
        <v>2358</v>
      </c>
      <c r="H286" s="744" t="s">
        <v>29</v>
      </c>
      <c r="I286" s="744" t="s">
        <v>2358</v>
      </c>
      <c r="J286" s="754">
        <v>44225.0</v>
      </c>
      <c r="K286" s="761" t="s">
        <v>3645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5567</v>
      </c>
      <c r="C287" s="760" t="s">
        <v>3636</v>
      </c>
      <c r="D287" s="744" t="s">
        <v>2366</v>
      </c>
      <c r="E287" s="756">
        <v>10000.0</v>
      </c>
      <c r="F287" s="744" t="s">
        <v>5082</v>
      </c>
      <c r="G287" s="744" t="s">
        <v>2358</v>
      </c>
      <c r="H287" s="744" t="s">
        <v>29</v>
      </c>
      <c r="I287" s="744" t="s">
        <v>2358</v>
      </c>
      <c r="J287" s="754">
        <v>44075.0</v>
      </c>
      <c r="K287" s="776" t="s">
        <v>3645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2601</v>
      </c>
      <c r="C288" s="760" t="s">
        <v>164</v>
      </c>
      <c r="D288" s="744" t="s">
        <v>5534</v>
      </c>
      <c r="E288" s="756">
        <v>96557.66</v>
      </c>
      <c r="F288" s="744" t="s">
        <v>2600</v>
      </c>
      <c r="G288" s="754" t="s">
        <v>2358</v>
      </c>
      <c r="H288" s="754" t="s">
        <v>29</v>
      </c>
      <c r="I288" s="754" t="s">
        <v>2359</v>
      </c>
      <c r="J288" s="754">
        <v>43822.0</v>
      </c>
      <c r="K288" s="754" t="s">
        <v>3653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3155</v>
      </c>
      <c r="C289" s="760" t="s">
        <v>164</v>
      </c>
      <c r="D289" s="744" t="s">
        <v>5534</v>
      </c>
      <c r="E289" s="756">
        <v>120000.0</v>
      </c>
      <c r="F289" s="744" t="s">
        <v>3154</v>
      </c>
      <c r="G289" s="754" t="s">
        <v>2358</v>
      </c>
      <c r="H289" s="754" t="s">
        <v>29</v>
      </c>
      <c r="I289" s="754" t="s">
        <v>2371</v>
      </c>
      <c r="J289" s="754">
        <v>43531.0</v>
      </c>
      <c r="K289" s="757" t="s">
        <v>4027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3273</v>
      </c>
      <c r="C290" s="760" t="s">
        <v>164</v>
      </c>
      <c r="D290" s="744" t="s">
        <v>5534</v>
      </c>
      <c r="E290" s="756">
        <v>5000.0</v>
      </c>
      <c r="F290" s="744" t="s">
        <v>5568</v>
      </c>
      <c r="G290" s="754" t="s">
        <v>18</v>
      </c>
      <c r="H290" s="754" t="s">
        <v>62</v>
      </c>
      <c r="I290" s="754" t="s">
        <v>63</v>
      </c>
      <c r="J290" s="754">
        <v>44278.0</v>
      </c>
      <c r="K290" s="757" t="s">
        <v>3645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5569</v>
      </c>
      <c r="C291" s="760" t="s">
        <v>3636</v>
      </c>
      <c r="D291" s="744" t="s">
        <v>5534</v>
      </c>
      <c r="E291" s="756">
        <v>7000.0</v>
      </c>
      <c r="F291" s="744" t="s">
        <v>5073</v>
      </c>
      <c r="G291" s="744" t="s">
        <v>67</v>
      </c>
      <c r="H291" s="744" t="s">
        <v>29</v>
      </c>
      <c r="I291" s="744" t="s">
        <v>5074</v>
      </c>
      <c r="J291" s="754">
        <v>44105.0</v>
      </c>
      <c r="K291" s="761" t="s">
        <v>3657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2549</v>
      </c>
      <c r="C292" s="760" t="s">
        <v>164</v>
      </c>
      <c r="D292" s="744" t="s">
        <v>5534</v>
      </c>
      <c r="E292" s="756">
        <v>153417.37</v>
      </c>
      <c r="F292" s="744" t="s">
        <v>2548</v>
      </c>
      <c r="G292" s="754" t="s">
        <v>18</v>
      </c>
      <c r="H292" s="754" t="s">
        <v>62</v>
      </c>
      <c r="I292" s="754" t="s">
        <v>2443</v>
      </c>
      <c r="J292" s="754">
        <v>44273.0</v>
      </c>
      <c r="K292" s="757" t="s">
        <v>3645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2844</v>
      </c>
      <c r="C293" s="760" t="s">
        <v>164</v>
      </c>
      <c r="D293" s="744" t="s">
        <v>5534</v>
      </c>
      <c r="E293" s="756">
        <v>15000.0</v>
      </c>
      <c r="F293" s="744" t="s">
        <v>2843</v>
      </c>
      <c r="G293" s="754" t="s">
        <v>2358</v>
      </c>
      <c r="H293" s="754" t="s">
        <v>29</v>
      </c>
      <c r="I293" s="754" t="s">
        <v>2359</v>
      </c>
      <c r="J293" s="754">
        <v>43605.0</v>
      </c>
      <c r="K293" s="757" t="s">
        <v>3653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2785</v>
      </c>
      <c r="C294" s="760" t="s">
        <v>164</v>
      </c>
      <c r="D294" s="744" t="s">
        <v>5534</v>
      </c>
      <c r="E294" s="756">
        <v>20000.0</v>
      </c>
      <c r="F294" s="744" t="s">
        <v>2784</v>
      </c>
      <c r="G294" s="754" t="s">
        <v>2358</v>
      </c>
      <c r="H294" s="754" t="s">
        <v>29</v>
      </c>
      <c r="I294" s="754" t="s">
        <v>2359</v>
      </c>
      <c r="J294" s="754">
        <v>43703.0</v>
      </c>
      <c r="K294" s="757" t="s">
        <v>4027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5570</v>
      </c>
      <c r="C295" s="744" t="s">
        <v>3636</v>
      </c>
      <c r="D295" s="744" t="s">
        <v>5533</v>
      </c>
      <c r="E295" s="756">
        <v>0.0</v>
      </c>
      <c r="F295" s="744" t="s">
        <v>4164</v>
      </c>
      <c r="G295" s="744" t="s">
        <v>67</v>
      </c>
      <c r="H295" s="744" t="s">
        <v>29</v>
      </c>
      <c r="I295" s="744" t="s">
        <v>3483</v>
      </c>
      <c r="J295" s="754">
        <v>44126.0</v>
      </c>
      <c r="K295" s="761" t="s">
        <v>3645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3105</v>
      </c>
      <c r="C296" s="744" t="s">
        <v>164</v>
      </c>
      <c r="D296" s="744" t="s">
        <v>5533</v>
      </c>
      <c r="E296" s="756"/>
      <c r="F296" s="744" t="s">
        <v>3104</v>
      </c>
      <c r="G296" s="754" t="s">
        <v>18</v>
      </c>
      <c r="H296" s="754" t="s">
        <v>62</v>
      </c>
      <c r="I296" s="754" t="s">
        <v>2443</v>
      </c>
      <c r="J296" s="754">
        <v>44280.0</v>
      </c>
      <c r="K296" s="757" t="s">
        <v>3653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3254</v>
      </c>
      <c r="C297" s="760" t="s">
        <v>164</v>
      </c>
      <c r="D297" s="744" t="s">
        <v>2366</v>
      </c>
      <c r="E297" s="756">
        <v>200000.0</v>
      </c>
      <c r="F297" s="744" t="s">
        <v>3253</v>
      </c>
      <c r="G297" s="754" t="s">
        <v>2358</v>
      </c>
      <c r="H297" s="754" t="s">
        <v>29</v>
      </c>
      <c r="I297" s="754" t="s">
        <v>2371</v>
      </c>
      <c r="J297" s="754">
        <v>43861.0</v>
      </c>
      <c r="K297" s="757" t="s">
        <v>3653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5571</v>
      </c>
      <c r="C298" s="760" t="s">
        <v>3636</v>
      </c>
      <c r="D298" s="744" t="s">
        <v>5534</v>
      </c>
      <c r="E298" s="756">
        <v>328583.39</v>
      </c>
      <c r="F298" s="744" t="s">
        <v>5227</v>
      </c>
      <c r="G298" s="744" t="s">
        <v>67</v>
      </c>
      <c r="H298" s="744" t="s">
        <v>29</v>
      </c>
      <c r="I298" s="744" t="s">
        <v>3907</v>
      </c>
      <c r="J298" s="777">
        <v>44134.0</v>
      </c>
      <c r="K298" s="761" t="s">
        <v>3641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3155</v>
      </c>
      <c r="C299" s="744" t="s">
        <v>164</v>
      </c>
      <c r="D299" s="744" t="s">
        <v>5533</v>
      </c>
      <c r="E299" s="756">
        <v>222801.29</v>
      </c>
      <c r="F299" s="744" t="s">
        <v>3154</v>
      </c>
      <c r="G299" s="754" t="s">
        <v>2358</v>
      </c>
      <c r="H299" s="754" t="s">
        <v>29</v>
      </c>
      <c r="I299" s="754" t="s">
        <v>2371</v>
      </c>
      <c r="J299" s="754">
        <v>43531.0</v>
      </c>
      <c r="K299" s="757" t="s">
        <v>4027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3157</v>
      </c>
      <c r="C300" s="744" t="s">
        <v>164</v>
      </c>
      <c r="D300" s="744" t="s">
        <v>5533</v>
      </c>
      <c r="E300" s="756"/>
      <c r="F300" s="744" t="s">
        <v>3154</v>
      </c>
      <c r="G300" s="754" t="s">
        <v>2358</v>
      </c>
      <c r="H300" s="754" t="s">
        <v>29</v>
      </c>
      <c r="I300" s="754" t="s">
        <v>2371</v>
      </c>
      <c r="J300" s="754">
        <v>43566.0</v>
      </c>
      <c r="K300" s="757" t="s">
        <v>3653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5572</v>
      </c>
      <c r="C301" s="760" t="s">
        <v>3636</v>
      </c>
      <c r="D301" s="744" t="s">
        <v>5534</v>
      </c>
      <c r="E301" s="756">
        <v>95592.52</v>
      </c>
      <c r="F301" s="744" t="s">
        <v>4923</v>
      </c>
      <c r="G301" s="744" t="s">
        <v>67</v>
      </c>
      <c r="H301" s="744" t="s">
        <v>29</v>
      </c>
      <c r="I301" s="744" t="s">
        <v>5565</v>
      </c>
      <c r="J301" s="777">
        <v>44180.0</v>
      </c>
      <c r="K301" s="761" t="s">
        <v>3645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5573</v>
      </c>
      <c r="C302" s="744" t="s">
        <v>3636</v>
      </c>
      <c r="D302" s="744" t="s">
        <v>5533</v>
      </c>
      <c r="E302" s="756">
        <v>0.0</v>
      </c>
      <c r="F302" s="744" t="s">
        <v>5161</v>
      </c>
      <c r="G302" s="744" t="s">
        <v>67</v>
      </c>
      <c r="H302" s="744" t="s">
        <v>29</v>
      </c>
      <c r="I302" s="744" t="s">
        <v>3696</v>
      </c>
      <c r="J302" s="754">
        <v>44215.0</v>
      </c>
      <c r="K302" s="761" t="s">
        <v>3641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2859</v>
      </c>
      <c r="C303" s="760" t="s">
        <v>164</v>
      </c>
      <c r="D303" s="744" t="s">
        <v>5534</v>
      </c>
      <c r="E303" s="756">
        <v>3500.0</v>
      </c>
      <c r="F303" s="744" t="s">
        <v>2858</v>
      </c>
      <c r="G303" s="754" t="s">
        <v>2358</v>
      </c>
      <c r="H303" s="754" t="s">
        <v>29</v>
      </c>
      <c r="I303" s="754" t="s">
        <v>2371</v>
      </c>
      <c r="J303" s="754">
        <v>43559.0</v>
      </c>
      <c r="K303" s="757" t="s">
        <v>4027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5573</v>
      </c>
      <c r="C304" s="760" t="s">
        <v>3636</v>
      </c>
      <c r="D304" s="744" t="s">
        <v>2366</v>
      </c>
      <c r="E304" s="756">
        <v>6000.0</v>
      </c>
      <c r="F304" s="744" t="s">
        <v>5161</v>
      </c>
      <c r="G304" s="744" t="s">
        <v>67</v>
      </c>
      <c r="H304" s="744" t="s">
        <v>29</v>
      </c>
      <c r="I304" s="744" t="s">
        <v>3696</v>
      </c>
      <c r="J304" s="754">
        <v>44215.0</v>
      </c>
      <c r="K304" s="761" t="s">
        <v>3641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2785</v>
      </c>
      <c r="C305" s="760" t="s">
        <v>164</v>
      </c>
      <c r="D305" s="744" t="s">
        <v>5534</v>
      </c>
      <c r="E305" s="756">
        <v>50000.0</v>
      </c>
      <c r="F305" s="744" t="s">
        <v>2784</v>
      </c>
      <c r="G305" s="754" t="s">
        <v>2358</v>
      </c>
      <c r="H305" s="754" t="s">
        <v>29</v>
      </c>
      <c r="I305" s="754" t="s">
        <v>2359</v>
      </c>
      <c r="J305" s="754">
        <v>43703.0</v>
      </c>
      <c r="K305" s="757" t="s">
        <v>4027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5574</v>
      </c>
      <c r="C306" s="760" t="s">
        <v>3636</v>
      </c>
      <c r="D306" s="744" t="s">
        <v>5534</v>
      </c>
      <c r="E306" s="756">
        <v>200000.0</v>
      </c>
      <c r="F306" s="744" t="s">
        <v>5170</v>
      </c>
      <c r="G306" s="744" t="s">
        <v>67</v>
      </c>
      <c r="H306" s="744" t="s">
        <v>29</v>
      </c>
      <c r="I306" s="733" t="s">
        <v>3895</v>
      </c>
      <c r="J306" s="754">
        <v>44203.0</v>
      </c>
      <c r="K306" s="761" t="s">
        <v>3645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5575</v>
      </c>
      <c r="C307" s="760" t="s">
        <v>3636</v>
      </c>
      <c r="D307" s="744" t="s">
        <v>5534</v>
      </c>
      <c r="E307" s="756">
        <v>7000.0</v>
      </c>
      <c r="F307" s="744" t="s">
        <v>1148</v>
      </c>
      <c r="G307" s="744" t="s">
        <v>18</v>
      </c>
      <c r="H307" s="744" t="s">
        <v>29</v>
      </c>
      <c r="I307" s="744" t="s">
        <v>79</v>
      </c>
      <c r="J307" s="754">
        <v>44218.0</v>
      </c>
      <c r="K307" s="761" t="s">
        <v>3645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5576</v>
      </c>
      <c r="C308" s="744" t="s">
        <v>3636</v>
      </c>
      <c r="D308" s="744" t="s">
        <v>5533</v>
      </c>
      <c r="E308" s="756">
        <v>0.0</v>
      </c>
      <c r="F308" s="744" t="s">
        <v>3882</v>
      </c>
      <c r="G308" s="744" t="s">
        <v>67</v>
      </c>
      <c r="H308" s="744" t="s">
        <v>29</v>
      </c>
      <c r="I308" s="744" t="s">
        <v>3483</v>
      </c>
      <c r="J308" s="754">
        <v>44165.0</v>
      </c>
      <c r="K308" s="761" t="s">
        <v>3645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5577</v>
      </c>
      <c r="C309" s="760" t="s">
        <v>3636</v>
      </c>
      <c r="D309" s="744" t="s">
        <v>2366</v>
      </c>
      <c r="E309" s="756">
        <v>299695.62</v>
      </c>
      <c r="F309" s="744" t="s">
        <v>4193</v>
      </c>
      <c r="G309" s="744" t="s">
        <v>67</v>
      </c>
      <c r="H309" s="744" t="s">
        <v>29</v>
      </c>
      <c r="I309" s="744" t="s">
        <v>3907</v>
      </c>
      <c r="J309" s="754">
        <v>44195.0</v>
      </c>
      <c r="K309" s="761" t="s">
        <v>3653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5535</v>
      </c>
      <c r="C310" s="760" t="s">
        <v>3636</v>
      </c>
      <c r="D310" s="744" t="s">
        <v>2366</v>
      </c>
      <c r="E310" s="756">
        <v>203869.45</v>
      </c>
      <c r="F310" s="744" t="s">
        <v>4884</v>
      </c>
      <c r="G310" s="744" t="s">
        <v>2358</v>
      </c>
      <c r="H310" s="744" t="s">
        <v>29</v>
      </c>
      <c r="I310" s="744" t="s">
        <v>2358</v>
      </c>
      <c r="J310" s="754">
        <v>43749.0</v>
      </c>
      <c r="K310" s="761" t="s">
        <v>4027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2785</v>
      </c>
      <c r="C311" s="760" t="s">
        <v>164</v>
      </c>
      <c r="D311" s="744" t="s">
        <v>5534</v>
      </c>
      <c r="E311" s="756">
        <v>1000.0</v>
      </c>
      <c r="F311" s="744" t="s">
        <v>2784</v>
      </c>
      <c r="G311" s="754" t="s">
        <v>2358</v>
      </c>
      <c r="H311" s="754" t="s">
        <v>29</v>
      </c>
      <c r="I311" s="754" t="s">
        <v>2359</v>
      </c>
      <c r="J311" s="754">
        <v>43703.0</v>
      </c>
      <c r="K311" s="757" t="s">
        <v>4027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3336</v>
      </c>
      <c r="C312" s="760" t="s">
        <v>164</v>
      </c>
      <c r="D312" s="744" t="s">
        <v>5534</v>
      </c>
      <c r="E312" s="756">
        <v>10000.0</v>
      </c>
      <c r="F312" s="744" t="s">
        <v>3335</v>
      </c>
      <c r="G312" s="754" t="s">
        <v>2358</v>
      </c>
      <c r="H312" s="754" t="s">
        <v>29</v>
      </c>
      <c r="I312" s="754" t="s">
        <v>2359</v>
      </c>
      <c r="J312" s="754">
        <v>43717.0</v>
      </c>
      <c r="K312" s="757" t="s">
        <v>4027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5535</v>
      </c>
      <c r="C313" s="744" t="s">
        <v>3636</v>
      </c>
      <c r="D313" s="744" t="s">
        <v>5533</v>
      </c>
      <c r="E313" s="756">
        <v>0.0</v>
      </c>
      <c r="F313" s="744" t="s">
        <v>4884</v>
      </c>
      <c r="G313" s="744" t="s">
        <v>2358</v>
      </c>
      <c r="H313" s="744" t="s">
        <v>29</v>
      </c>
      <c r="I313" s="744" t="s">
        <v>2358</v>
      </c>
      <c r="J313" s="754">
        <v>43749.0</v>
      </c>
      <c r="K313" s="761" t="s">
        <v>4027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5540</v>
      </c>
      <c r="C314" s="744" t="s">
        <v>3636</v>
      </c>
      <c r="D314" s="744" t="s">
        <v>5533</v>
      </c>
      <c r="E314" s="756">
        <v>0.0</v>
      </c>
      <c r="F314" s="744" t="s">
        <v>4947</v>
      </c>
      <c r="G314" s="744" t="s">
        <v>2358</v>
      </c>
      <c r="H314" s="744" t="s">
        <v>29</v>
      </c>
      <c r="I314" s="744" t="s">
        <v>2358</v>
      </c>
      <c r="J314" s="754">
        <v>44225.0</v>
      </c>
      <c r="K314" s="761" t="s">
        <v>3645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3374</v>
      </c>
      <c r="C315" s="760" t="s">
        <v>164</v>
      </c>
      <c r="D315" s="744" t="s">
        <v>5534</v>
      </c>
      <c r="E315" s="756">
        <v>29853.44</v>
      </c>
      <c r="F315" s="744" t="s">
        <v>3373</v>
      </c>
      <c r="G315" s="754" t="s">
        <v>2358</v>
      </c>
      <c r="H315" s="754" t="s">
        <v>29</v>
      </c>
      <c r="I315" s="754" t="s">
        <v>2371</v>
      </c>
      <c r="J315" s="754">
        <v>43822.0</v>
      </c>
      <c r="K315" s="757" t="s">
        <v>3653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3403</v>
      </c>
      <c r="C316" s="760" t="s">
        <v>164</v>
      </c>
      <c r="D316" s="744" t="s">
        <v>5534</v>
      </c>
      <c r="E316" s="756">
        <v>3500.0</v>
      </c>
      <c r="F316" s="744" t="s">
        <v>3402</v>
      </c>
      <c r="G316" s="754" t="s">
        <v>18</v>
      </c>
      <c r="H316" s="754" t="s">
        <v>62</v>
      </c>
      <c r="I316" s="754" t="s">
        <v>74</v>
      </c>
      <c r="J316" s="754">
        <v>44273.0</v>
      </c>
      <c r="K316" s="757" t="s">
        <v>3645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2859</v>
      </c>
      <c r="C317" s="760" t="s">
        <v>164</v>
      </c>
      <c r="D317" s="744" t="s">
        <v>5534</v>
      </c>
      <c r="E317" s="756">
        <v>193917.59</v>
      </c>
      <c r="F317" s="744" t="s">
        <v>2858</v>
      </c>
      <c r="G317" s="754" t="s">
        <v>2358</v>
      </c>
      <c r="H317" s="754" t="s">
        <v>29</v>
      </c>
      <c r="I317" s="754" t="s">
        <v>2371</v>
      </c>
      <c r="J317" s="754">
        <v>43559.0</v>
      </c>
      <c r="K317" s="757" t="s">
        <v>4027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2370</v>
      </c>
      <c r="C318" s="760" t="s">
        <v>164</v>
      </c>
      <c r="D318" s="744" t="s">
        <v>5534</v>
      </c>
      <c r="E318" s="756">
        <v>10000.0</v>
      </c>
      <c r="F318" s="744" t="s">
        <v>2369</v>
      </c>
      <c r="G318" s="754" t="s">
        <v>2358</v>
      </c>
      <c r="H318" s="754" t="s">
        <v>29</v>
      </c>
      <c r="I318" s="754" t="s">
        <v>2371</v>
      </c>
      <c r="J318" s="754">
        <v>43874.0</v>
      </c>
      <c r="K318" s="757" t="s">
        <v>3645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2456</v>
      </c>
      <c r="C319" s="744" t="s">
        <v>164</v>
      </c>
      <c r="D319" s="744" t="s">
        <v>5533</v>
      </c>
      <c r="E319" s="756">
        <v>72.06</v>
      </c>
      <c r="F319" s="744" t="s">
        <v>2455</v>
      </c>
      <c r="G319" s="754" t="s">
        <v>2358</v>
      </c>
      <c r="H319" s="754" t="s">
        <v>29</v>
      </c>
      <c r="I319" s="754" t="s">
        <v>2371</v>
      </c>
      <c r="J319" s="754">
        <v>43685.0</v>
      </c>
      <c r="K319" s="757" t="s">
        <v>4027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2471</v>
      </c>
      <c r="C320" s="744" t="s">
        <v>164</v>
      </c>
      <c r="D320" s="744" t="s">
        <v>5533</v>
      </c>
      <c r="E320" s="756">
        <v>295.22</v>
      </c>
      <c r="F320" s="744" t="s">
        <v>2470</v>
      </c>
      <c r="G320" s="754" t="s">
        <v>18</v>
      </c>
      <c r="H320" s="754" t="s">
        <v>29</v>
      </c>
      <c r="I320" s="754" t="s">
        <v>438</v>
      </c>
      <c r="J320" s="754">
        <v>43382.0</v>
      </c>
      <c r="K320" s="757" t="s">
        <v>3657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2523</v>
      </c>
      <c r="C321" s="744" t="s">
        <v>164</v>
      </c>
      <c r="D321" s="744" t="s">
        <v>5533</v>
      </c>
      <c r="E321" s="756">
        <v>47.86</v>
      </c>
      <c r="F321" s="744" t="s">
        <v>2522</v>
      </c>
      <c r="G321" s="754" t="s">
        <v>2358</v>
      </c>
      <c r="H321" s="754" t="s">
        <v>29</v>
      </c>
      <c r="I321" s="754" t="s">
        <v>2359</v>
      </c>
      <c r="J321" s="754">
        <v>43665.0</v>
      </c>
      <c r="K321" s="757" t="s">
        <v>4027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2879</v>
      </c>
      <c r="C322" s="744" t="s">
        <v>164</v>
      </c>
      <c r="D322" s="744" t="s">
        <v>5533</v>
      </c>
      <c r="E322" s="756"/>
      <c r="F322" s="744" t="s">
        <v>2878</v>
      </c>
      <c r="G322" s="754" t="s">
        <v>18</v>
      </c>
      <c r="H322" s="754" t="s">
        <v>29</v>
      </c>
      <c r="I322" s="754" t="s">
        <v>2612</v>
      </c>
      <c r="J322" s="754">
        <v>43515.0</v>
      </c>
      <c r="K322" s="757" t="s">
        <v>3657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2894</v>
      </c>
      <c r="C323" s="744" t="s">
        <v>164</v>
      </c>
      <c r="D323" s="744" t="s">
        <v>5533</v>
      </c>
      <c r="E323" s="756">
        <v>4170.42</v>
      </c>
      <c r="F323" s="744" t="s">
        <v>2893</v>
      </c>
      <c r="G323" s="754" t="s">
        <v>2358</v>
      </c>
      <c r="H323" s="754" t="s">
        <v>29</v>
      </c>
      <c r="I323" s="754" t="s">
        <v>2371</v>
      </c>
      <c r="J323" s="754">
        <v>43664.0</v>
      </c>
      <c r="K323" s="757" t="s">
        <v>4027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2598</v>
      </c>
      <c r="C324" s="744" t="s">
        <v>164</v>
      </c>
      <c r="D324" s="744" t="s">
        <v>5533</v>
      </c>
      <c r="E324" s="756">
        <v>6.32</v>
      </c>
      <c r="F324" s="744" t="s">
        <v>2597</v>
      </c>
      <c r="G324" s="754" t="s">
        <v>2358</v>
      </c>
      <c r="H324" s="754" t="s">
        <v>29</v>
      </c>
      <c r="I324" s="754" t="s">
        <v>2359</v>
      </c>
      <c r="J324" s="754" t="s">
        <v>2408</v>
      </c>
      <c r="K324" s="757" t="s">
        <v>3645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3266</v>
      </c>
      <c r="C325" s="744" t="s">
        <v>164</v>
      </c>
      <c r="D325" s="744" t="s">
        <v>5533</v>
      </c>
      <c r="E325" s="756">
        <v>242.83</v>
      </c>
      <c r="F325" s="744" t="s">
        <v>3265</v>
      </c>
      <c r="G325" s="754" t="s">
        <v>2358</v>
      </c>
      <c r="H325" s="754" t="s">
        <v>29</v>
      </c>
      <c r="I325" s="754" t="s">
        <v>2359</v>
      </c>
      <c r="J325" s="754">
        <v>43675.0</v>
      </c>
      <c r="K325" s="757" t="s">
        <v>4027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3097</v>
      </c>
      <c r="C326" s="760" t="s">
        <v>164</v>
      </c>
      <c r="D326" s="744" t="s">
        <v>2366</v>
      </c>
      <c r="E326" s="756">
        <v>57000.0</v>
      </c>
      <c r="F326" s="744" t="s">
        <v>3096</v>
      </c>
      <c r="G326" s="754" t="s">
        <v>2358</v>
      </c>
      <c r="H326" s="754" t="s">
        <v>29</v>
      </c>
      <c r="I326" s="754" t="s">
        <v>2371</v>
      </c>
      <c r="J326" s="754">
        <v>43622.0</v>
      </c>
      <c r="K326" s="757" t="s">
        <v>3653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2370</v>
      </c>
      <c r="C327" s="744" t="s">
        <v>164</v>
      </c>
      <c r="D327" s="744" t="s">
        <v>5533</v>
      </c>
      <c r="E327" s="756">
        <v>299695.62</v>
      </c>
      <c r="F327" s="744" t="s">
        <v>2369</v>
      </c>
      <c r="G327" s="754" t="s">
        <v>2358</v>
      </c>
      <c r="H327" s="754" t="s">
        <v>29</v>
      </c>
      <c r="I327" s="754" t="s">
        <v>2371</v>
      </c>
      <c r="J327" s="754">
        <v>43874.0</v>
      </c>
      <c r="K327" s="757" t="s">
        <v>3645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2481</v>
      </c>
      <c r="C328" s="744" t="s">
        <v>164</v>
      </c>
      <c r="D328" s="744" t="s">
        <v>5533</v>
      </c>
      <c r="E328" s="756">
        <v>29853.44</v>
      </c>
      <c r="F328" s="744" t="s">
        <v>2480</v>
      </c>
      <c r="G328" s="754" t="s">
        <v>2358</v>
      </c>
      <c r="H328" s="754" t="s">
        <v>29</v>
      </c>
      <c r="I328" s="754" t="s">
        <v>2359</v>
      </c>
      <c r="J328" s="754">
        <v>43620.0</v>
      </c>
      <c r="K328" s="757" t="s">
        <v>3653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2706</v>
      </c>
      <c r="C329" s="760" t="s">
        <v>164</v>
      </c>
      <c r="D329" s="744" t="s">
        <v>5534</v>
      </c>
      <c r="E329" s="756">
        <v>11000.0</v>
      </c>
      <c r="F329" s="744" t="s">
        <v>2705</v>
      </c>
      <c r="G329" s="754" t="s">
        <v>18</v>
      </c>
      <c r="H329" s="754" t="s">
        <v>62</v>
      </c>
      <c r="I329" s="754" t="s">
        <v>74</v>
      </c>
      <c r="J329" s="754">
        <v>44298.0</v>
      </c>
      <c r="K329" s="757" t="s">
        <v>3645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2785</v>
      </c>
      <c r="C330" s="760" t="s">
        <v>164</v>
      </c>
      <c r="D330" s="744" t="s">
        <v>5534</v>
      </c>
      <c r="E330" s="756">
        <v>12000.0</v>
      </c>
      <c r="F330" s="744" t="s">
        <v>2784</v>
      </c>
      <c r="G330" s="754" t="s">
        <v>2358</v>
      </c>
      <c r="H330" s="754" t="s">
        <v>29</v>
      </c>
      <c r="I330" s="754" t="s">
        <v>2359</v>
      </c>
      <c r="J330" s="754">
        <v>43703.0</v>
      </c>
      <c r="K330" s="757" t="s">
        <v>4027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2481</v>
      </c>
      <c r="C331" s="760" t="s">
        <v>164</v>
      </c>
      <c r="D331" s="744" t="s">
        <v>2366</v>
      </c>
      <c r="E331" s="756">
        <v>162050.69</v>
      </c>
      <c r="F331" s="744" t="s">
        <v>2480</v>
      </c>
      <c r="G331" s="754" t="s">
        <v>2358</v>
      </c>
      <c r="H331" s="754" t="s">
        <v>29</v>
      </c>
      <c r="I331" s="754" t="s">
        <v>2359</v>
      </c>
      <c r="J331" s="754">
        <v>43620.0</v>
      </c>
      <c r="K331" s="757" t="s">
        <v>3653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5552</v>
      </c>
      <c r="C332" s="760" t="s">
        <v>3636</v>
      </c>
      <c r="D332" s="744" t="s">
        <v>5534</v>
      </c>
      <c r="E332" s="756">
        <v>5000.0</v>
      </c>
      <c r="F332" s="744" t="s">
        <v>4312</v>
      </c>
      <c r="G332" s="744" t="s">
        <v>2358</v>
      </c>
      <c r="H332" s="744" t="s">
        <v>29</v>
      </c>
      <c r="I332" s="744" t="s">
        <v>2358</v>
      </c>
      <c r="J332" s="754">
        <v>43901.0</v>
      </c>
      <c r="K332" s="761" t="s">
        <v>3641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5578</v>
      </c>
      <c r="C333" s="744" t="s">
        <v>3636</v>
      </c>
      <c r="D333" s="744" t="s">
        <v>5533</v>
      </c>
      <c r="E333" s="756">
        <v>0.0</v>
      </c>
      <c r="F333" s="744" t="s">
        <v>4842</v>
      </c>
      <c r="G333" s="744" t="s">
        <v>67</v>
      </c>
      <c r="H333" s="744" t="s">
        <v>29</v>
      </c>
      <c r="I333" s="744" t="s">
        <v>3817</v>
      </c>
      <c r="J333" s="754">
        <v>44183.0</v>
      </c>
      <c r="K333" s="761" t="s">
        <v>3641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5578</v>
      </c>
      <c r="C334" s="760" t="s">
        <v>3636</v>
      </c>
      <c r="D334" s="744" t="s">
        <v>2366</v>
      </c>
      <c r="E334" s="756">
        <v>103154.55</v>
      </c>
      <c r="F334" s="744" t="s">
        <v>4842</v>
      </c>
      <c r="G334" s="744" t="s">
        <v>67</v>
      </c>
      <c r="H334" s="744" t="s">
        <v>29</v>
      </c>
      <c r="I334" s="744" t="s">
        <v>3817</v>
      </c>
      <c r="J334" s="754">
        <v>44183.0</v>
      </c>
      <c r="K334" s="761" t="s">
        <v>3641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2706</v>
      </c>
      <c r="C335" s="760" t="s">
        <v>164</v>
      </c>
      <c r="D335" s="744" t="s">
        <v>5534</v>
      </c>
      <c r="E335" s="756">
        <v>100000.0</v>
      </c>
      <c r="F335" s="744" t="s">
        <v>2705</v>
      </c>
      <c r="G335" s="754" t="s">
        <v>18</v>
      </c>
      <c r="H335" s="754" t="s">
        <v>62</v>
      </c>
      <c r="I335" s="754" t="s">
        <v>74</v>
      </c>
      <c r="J335" s="754">
        <v>44298.0</v>
      </c>
      <c r="K335" s="757" t="s">
        <v>3645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2785</v>
      </c>
      <c r="C336" s="760" t="s">
        <v>164</v>
      </c>
      <c r="D336" s="744" t="s">
        <v>5534</v>
      </c>
      <c r="E336" s="756">
        <v>9000.0</v>
      </c>
      <c r="F336" s="744" t="s">
        <v>2784</v>
      </c>
      <c r="G336" s="754" t="s">
        <v>2358</v>
      </c>
      <c r="H336" s="754" t="s">
        <v>29</v>
      </c>
      <c r="I336" s="754" t="s">
        <v>2359</v>
      </c>
      <c r="J336" s="754">
        <v>43703.0</v>
      </c>
      <c r="K336" s="757" t="s">
        <v>4027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5572</v>
      </c>
      <c r="C337" s="760" t="s">
        <v>3636</v>
      </c>
      <c r="D337" s="744" t="s">
        <v>5534</v>
      </c>
      <c r="E337" s="756">
        <v>5000.0</v>
      </c>
      <c r="F337" s="744" t="s">
        <v>4923</v>
      </c>
      <c r="G337" s="744" t="s">
        <v>67</v>
      </c>
      <c r="H337" s="744" t="s">
        <v>29</v>
      </c>
      <c r="I337" s="744" t="s">
        <v>4308</v>
      </c>
      <c r="J337" s="754">
        <v>44180.0</v>
      </c>
      <c r="K337" s="761" t="s">
        <v>3645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5579</v>
      </c>
      <c r="C338" s="744" t="s">
        <v>3636</v>
      </c>
      <c r="D338" s="744" t="s">
        <v>5533</v>
      </c>
      <c r="E338" s="756">
        <v>0.0</v>
      </c>
      <c r="F338" s="744" t="s">
        <v>4588</v>
      </c>
      <c r="G338" s="744" t="s">
        <v>67</v>
      </c>
      <c r="H338" s="744" t="s">
        <v>556</v>
      </c>
      <c r="I338" s="744" t="s">
        <v>5449</v>
      </c>
      <c r="J338" s="754">
        <v>44246.0</v>
      </c>
      <c r="K338" s="761" t="s">
        <v>3641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2844</v>
      </c>
      <c r="C339" s="760" t="s">
        <v>164</v>
      </c>
      <c r="D339" s="744" t="s">
        <v>5534</v>
      </c>
      <c r="E339" s="756">
        <v>150895.05</v>
      </c>
      <c r="F339" s="744" t="s">
        <v>2843</v>
      </c>
      <c r="G339" s="754" t="s">
        <v>2358</v>
      </c>
      <c r="H339" s="754" t="s">
        <v>29</v>
      </c>
      <c r="I339" s="754" t="s">
        <v>2359</v>
      </c>
      <c r="J339" s="754">
        <v>43605.0</v>
      </c>
      <c r="K339" s="757" t="s">
        <v>3653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5579</v>
      </c>
      <c r="C340" s="760" t="s">
        <v>3636</v>
      </c>
      <c r="D340" s="744" t="s">
        <v>2366</v>
      </c>
      <c r="E340" s="756">
        <v>263682.77</v>
      </c>
      <c r="F340" s="744" t="s">
        <v>4588</v>
      </c>
      <c r="G340" s="744" t="s">
        <v>67</v>
      </c>
      <c r="H340" s="744" t="s">
        <v>556</v>
      </c>
      <c r="I340" s="744" t="s">
        <v>5449</v>
      </c>
      <c r="J340" s="754">
        <v>44246.0</v>
      </c>
      <c r="K340" s="761" t="s">
        <v>3641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2859</v>
      </c>
      <c r="C341" s="760" t="s">
        <v>164</v>
      </c>
      <c r="D341" s="744" t="s">
        <v>5534</v>
      </c>
      <c r="E341" s="756">
        <v>54000.0</v>
      </c>
      <c r="F341" s="744" t="s">
        <v>2858</v>
      </c>
      <c r="G341" s="754" t="s">
        <v>2358</v>
      </c>
      <c r="H341" s="754" t="s">
        <v>29</v>
      </c>
      <c r="I341" s="754" t="s">
        <v>2371</v>
      </c>
      <c r="J341" s="754">
        <v>43559.0</v>
      </c>
      <c r="K341" s="757" t="s">
        <v>4027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5580</v>
      </c>
      <c r="C342" s="760" t="s">
        <v>3636</v>
      </c>
      <c r="D342" s="744" t="s">
        <v>2366</v>
      </c>
      <c r="E342" s="756">
        <v>10000.0</v>
      </c>
      <c r="F342" s="744" t="s">
        <v>3860</v>
      </c>
      <c r="G342" s="744" t="s">
        <v>67</v>
      </c>
      <c r="H342" s="744" t="s">
        <v>29</v>
      </c>
      <c r="I342" s="744" t="s">
        <v>3483</v>
      </c>
      <c r="J342" s="754">
        <v>44228.0</v>
      </c>
      <c r="K342" s="761" t="s">
        <v>3641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3232</v>
      </c>
      <c r="C343" s="760" t="s">
        <v>164</v>
      </c>
      <c r="D343" s="744" t="s">
        <v>5534</v>
      </c>
      <c r="E343" s="756">
        <v>18500.0</v>
      </c>
      <c r="F343" s="744" t="s">
        <v>3231</v>
      </c>
      <c r="G343" s="754" t="s">
        <v>18</v>
      </c>
      <c r="H343" s="754" t="s">
        <v>62</v>
      </c>
      <c r="I343" s="754" t="s">
        <v>74</v>
      </c>
      <c r="J343" s="754">
        <v>44279.0</v>
      </c>
      <c r="K343" s="757" t="s">
        <v>3645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3273</v>
      </c>
      <c r="C344" s="744" t="s">
        <v>164</v>
      </c>
      <c r="D344" s="744" t="s">
        <v>5533</v>
      </c>
      <c r="E344" s="756">
        <v>19321.39</v>
      </c>
      <c r="F344" s="744" t="s">
        <v>5568</v>
      </c>
      <c r="G344" s="754" t="s">
        <v>18</v>
      </c>
      <c r="H344" s="754" t="s">
        <v>62</v>
      </c>
      <c r="I344" s="754" t="s">
        <v>63</v>
      </c>
      <c r="J344" s="754">
        <v>44278.0</v>
      </c>
      <c r="K344" s="757" t="s">
        <v>3645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2785</v>
      </c>
      <c r="C345" s="760" t="s">
        <v>164</v>
      </c>
      <c r="D345" s="744" t="s">
        <v>5534</v>
      </c>
      <c r="E345" s="756">
        <v>103664.69</v>
      </c>
      <c r="F345" s="744" t="s">
        <v>2784</v>
      </c>
      <c r="G345" s="754" t="s">
        <v>2358</v>
      </c>
      <c r="H345" s="754" t="s">
        <v>29</v>
      </c>
      <c r="I345" s="754" t="s">
        <v>2359</v>
      </c>
      <c r="J345" s="754">
        <v>43703.0</v>
      </c>
      <c r="K345" s="757" t="s">
        <v>4027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3083</v>
      </c>
      <c r="C346" s="760" t="s">
        <v>164</v>
      </c>
      <c r="D346" s="744" t="s">
        <v>5534</v>
      </c>
      <c r="E346" s="756">
        <v>11000.0</v>
      </c>
      <c r="F346" s="744" t="s">
        <v>3082</v>
      </c>
      <c r="G346" s="754" t="s">
        <v>2358</v>
      </c>
      <c r="H346" s="754" t="s">
        <v>29</v>
      </c>
      <c r="I346" s="754" t="s">
        <v>2359</v>
      </c>
      <c r="J346" s="754">
        <v>43873.0</v>
      </c>
      <c r="K346" s="757" t="s">
        <v>3645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3142</v>
      </c>
      <c r="C347" s="744" t="s">
        <v>164</v>
      </c>
      <c r="D347" s="744" t="s">
        <v>5533</v>
      </c>
      <c r="E347" s="756">
        <v>797.3</v>
      </c>
      <c r="F347" s="744" t="s">
        <v>3141</v>
      </c>
      <c r="G347" s="754" t="s">
        <v>2358</v>
      </c>
      <c r="H347" s="754" t="s">
        <v>29</v>
      </c>
      <c r="I347" s="754" t="s">
        <v>2359</v>
      </c>
      <c r="J347" s="754">
        <v>43710.0</v>
      </c>
      <c r="K347" s="757" t="s">
        <v>4027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2957</v>
      </c>
      <c r="C348" s="760" t="s">
        <v>164</v>
      </c>
      <c r="D348" s="744" t="s">
        <v>2366</v>
      </c>
      <c r="E348" s="771">
        <v>151479.55</v>
      </c>
      <c r="F348" s="744" t="s">
        <v>2956</v>
      </c>
      <c r="G348" s="754" t="s">
        <v>2358</v>
      </c>
      <c r="H348" s="754" t="s">
        <v>29</v>
      </c>
      <c r="I348" s="754" t="s">
        <v>2359</v>
      </c>
      <c r="J348" s="754">
        <v>43732.0</v>
      </c>
      <c r="K348" s="757" t="s">
        <v>4027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2397</v>
      </c>
      <c r="C349" s="760" t="s">
        <v>164</v>
      </c>
      <c r="D349" s="744" t="s">
        <v>2366</v>
      </c>
      <c r="E349" s="756">
        <v>405479.42</v>
      </c>
      <c r="F349" s="744" t="s">
        <v>2396</v>
      </c>
      <c r="G349" s="754" t="s">
        <v>2358</v>
      </c>
      <c r="H349" s="754" t="s">
        <v>29</v>
      </c>
      <c r="I349" s="754" t="s">
        <v>2359</v>
      </c>
      <c r="J349" s="754">
        <v>43684.0</v>
      </c>
      <c r="K349" s="757" t="s">
        <v>4027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2890</v>
      </c>
      <c r="C350" s="760" t="s">
        <v>164</v>
      </c>
      <c r="D350" s="744" t="s">
        <v>5534</v>
      </c>
      <c r="E350" s="756">
        <v>70000.0</v>
      </c>
      <c r="F350" s="744" t="s">
        <v>2889</v>
      </c>
      <c r="G350" s="754" t="s">
        <v>18</v>
      </c>
      <c r="H350" s="754" t="s">
        <v>62</v>
      </c>
      <c r="I350" s="754" t="s">
        <v>74</v>
      </c>
      <c r="J350" s="754">
        <v>44278.0</v>
      </c>
      <c r="K350" s="757" t="s">
        <v>3641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3083</v>
      </c>
      <c r="C351" s="760" t="s">
        <v>164</v>
      </c>
      <c r="D351" s="744" t="s">
        <v>5534</v>
      </c>
      <c r="E351" s="756">
        <v>15000.0</v>
      </c>
      <c r="F351" s="744" t="s">
        <v>3082</v>
      </c>
      <c r="G351" s="754" t="s">
        <v>2358</v>
      </c>
      <c r="H351" s="754" t="s">
        <v>29</v>
      </c>
      <c r="I351" s="754" t="s">
        <v>2359</v>
      </c>
      <c r="J351" s="754">
        <v>43873.0</v>
      </c>
      <c r="K351" s="757" t="s">
        <v>3645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3316</v>
      </c>
      <c r="C352" s="744" t="s">
        <v>164</v>
      </c>
      <c r="D352" s="744" t="s">
        <v>5533</v>
      </c>
      <c r="E352" s="756">
        <v>13320.06</v>
      </c>
      <c r="F352" s="744" t="s">
        <v>3315</v>
      </c>
      <c r="G352" s="754" t="s">
        <v>2358</v>
      </c>
      <c r="H352" s="754" t="s">
        <v>29</v>
      </c>
      <c r="I352" s="754" t="s">
        <v>2359</v>
      </c>
      <c r="J352" s="754">
        <v>44041.0</v>
      </c>
      <c r="K352" s="757" t="s">
        <v>3645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2785</v>
      </c>
      <c r="C353" s="760" t="s">
        <v>164</v>
      </c>
      <c r="D353" s="744" t="s">
        <v>5534</v>
      </c>
      <c r="E353" s="756">
        <v>15000.0</v>
      </c>
      <c r="F353" s="744" t="s">
        <v>2784</v>
      </c>
      <c r="G353" s="754" t="s">
        <v>2358</v>
      </c>
      <c r="H353" s="754" t="s">
        <v>29</v>
      </c>
      <c r="I353" s="754" t="s">
        <v>2359</v>
      </c>
      <c r="J353" s="754">
        <v>43703.0</v>
      </c>
      <c r="K353" s="757" t="s">
        <v>4027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2622</v>
      </c>
      <c r="C354" s="760" t="s">
        <v>164</v>
      </c>
      <c r="D354" s="744" t="s">
        <v>2366</v>
      </c>
      <c r="E354" s="756">
        <v>107481.43</v>
      </c>
      <c r="F354" s="744" t="s">
        <v>2621</v>
      </c>
      <c r="G354" s="754" t="s">
        <v>2358</v>
      </c>
      <c r="H354" s="754" t="s">
        <v>29</v>
      </c>
      <c r="I354" s="754" t="s">
        <v>2358</v>
      </c>
      <c r="J354" s="754">
        <v>44118.0</v>
      </c>
      <c r="K354" s="757" t="s">
        <v>3645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2618</v>
      </c>
      <c r="C355" s="760" t="s">
        <v>164</v>
      </c>
      <c r="D355" s="744" t="s">
        <v>2366</v>
      </c>
      <c r="E355" s="756">
        <v>89000.0</v>
      </c>
      <c r="F355" s="744" t="s">
        <v>2617</v>
      </c>
      <c r="G355" s="754" t="s">
        <v>2358</v>
      </c>
      <c r="H355" s="754" t="s">
        <v>29</v>
      </c>
      <c r="I355" s="754" t="s">
        <v>2358</v>
      </c>
      <c r="J355" s="754">
        <v>44124.0</v>
      </c>
      <c r="K355" s="757" t="s">
        <v>3645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3216</v>
      </c>
      <c r="C356" s="760" t="s">
        <v>164</v>
      </c>
      <c r="D356" s="744" t="s">
        <v>5534</v>
      </c>
      <c r="E356" s="756">
        <v>140003.78</v>
      </c>
      <c r="F356" s="744" t="s">
        <v>1893</v>
      </c>
      <c r="G356" s="754" t="s">
        <v>18</v>
      </c>
      <c r="H356" s="754" t="s">
        <v>62</v>
      </c>
      <c r="I356" s="754" t="s">
        <v>63</v>
      </c>
      <c r="J356" s="754">
        <v>44280.0</v>
      </c>
      <c r="K356" s="757" t="s">
        <v>3645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5581</v>
      </c>
      <c r="C357" s="760" t="s">
        <v>3636</v>
      </c>
      <c r="D357" s="744" t="s">
        <v>5534</v>
      </c>
      <c r="E357" s="756">
        <v>200000.0</v>
      </c>
      <c r="F357" s="744" t="s">
        <v>3645</v>
      </c>
      <c r="G357" s="744" t="s">
        <v>67</v>
      </c>
      <c r="H357" s="744" t="s">
        <v>29</v>
      </c>
      <c r="I357" s="744" t="s">
        <v>3483</v>
      </c>
      <c r="J357" s="754">
        <v>44160.0</v>
      </c>
      <c r="K357" s="761" t="s">
        <v>3645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5582</v>
      </c>
      <c r="C358" s="744" t="s">
        <v>3636</v>
      </c>
      <c r="D358" s="744" t="s">
        <v>5533</v>
      </c>
      <c r="E358" s="756">
        <v>0.0</v>
      </c>
      <c r="F358" s="744" t="s">
        <v>4428</v>
      </c>
      <c r="G358" s="744" t="s">
        <v>18</v>
      </c>
      <c r="H358" s="744" t="s">
        <v>29</v>
      </c>
      <c r="I358" s="744" t="s">
        <v>438</v>
      </c>
      <c r="J358" s="754">
        <v>43880.0</v>
      </c>
      <c r="K358" s="761" t="s">
        <v>3657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2706</v>
      </c>
      <c r="C359" s="760" t="s">
        <v>164</v>
      </c>
      <c r="D359" s="744" t="s">
        <v>5534</v>
      </c>
      <c r="E359" s="756">
        <v>44600.0</v>
      </c>
      <c r="F359" s="744" t="s">
        <v>2705</v>
      </c>
      <c r="G359" s="754" t="s">
        <v>18</v>
      </c>
      <c r="H359" s="754" t="s">
        <v>62</v>
      </c>
      <c r="I359" s="754" t="s">
        <v>74</v>
      </c>
      <c r="J359" s="754">
        <v>44298.0</v>
      </c>
      <c r="K359" s="757" t="s">
        <v>3645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3071</v>
      </c>
      <c r="C360" s="760" t="s">
        <v>164</v>
      </c>
      <c r="D360" s="744" t="s">
        <v>5534</v>
      </c>
      <c r="E360" s="756">
        <v>54600.0</v>
      </c>
      <c r="F360" s="744" t="s">
        <v>1609</v>
      </c>
      <c r="G360" s="754" t="s">
        <v>18</v>
      </c>
      <c r="H360" s="754" t="s">
        <v>62</v>
      </c>
      <c r="I360" s="754" t="s">
        <v>74</v>
      </c>
      <c r="J360" s="754">
        <v>44287.0</v>
      </c>
      <c r="K360" s="757" t="s">
        <v>3653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2538</v>
      </c>
      <c r="C361" s="760" t="s">
        <v>164</v>
      </c>
      <c r="D361" s="744" t="s">
        <v>5534</v>
      </c>
      <c r="E361" s="756">
        <v>11500.0</v>
      </c>
      <c r="F361" s="744" t="s">
        <v>522</v>
      </c>
      <c r="G361" s="754" t="s">
        <v>18</v>
      </c>
      <c r="H361" s="754" t="s">
        <v>62</v>
      </c>
      <c r="I361" s="754" t="s">
        <v>74</v>
      </c>
      <c r="J361" s="754">
        <v>44333.0</v>
      </c>
      <c r="K361" s="757" t="s">
        <v>3653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2914</v>
      </c>
      <c r="C362" s="760" t="s">
        <v>164</v>
      </c>
      <c r="D362" s="744" t="s">
        <v>5534</v>
      </c>
      <c r="E362" s="756">
        <v>98710.87</v>
      </c>
      <c r="F362" s="744" t="s">
        <v>2913</v>
      </c>
      <c r="G362" s="754" t="s">
        <v>2358</v>
      </c>
      <c r="H362" s="754" t="s">
        <v>29</v>
      </c>
      <c r="I362" s="754" t="s">
        <v>2359</v>
      </c>
      <c r="J362" s="754">
        <v>43711.0</v>
      </c>
      <c r="K362" s="757" t="s">
        <v>4027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5554</v>
      </c>
      <c r="C363" s="760" t="s">
        <v>3636</v>
      </c>
      <c r="D363" s="744" t="s">
        <v>5534</v>
      </c>
      <c r="E363" s="756">
        <v>10000.0</v>
      </c>
      <c r="F363" s="744" t="s">
        <v>4450</v>
      </c>
      <c r="G363" s="744" t="s">
        <v>2358</v>
      </c>
      <c r="H363" s="744" t="s">
        <v>29</v>
      </c>
      <c r="I363" s="744" t="s">
        <v>2358</v>
      </c>
      <c r="J363" s="779">
        <v>43717.0</v>
      </c>
      <c r="K363" s="761" t="s">
        <v>4027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2914</v>
      </c>
      <c r="C364" s="760" t="s">
        <v>164</v>
      </c>
      <c r="D364" s="744" t="s">
        <v>2366</v>
      </c>
      <c r="E364" s="756">
        <v>1330000.0</v>
      </c>
      <c r="F364" s="744" t="s">
        <v>2913</v>
      </c>
      <c r="G364" s="754" t="s">
        <v>2358</v>
      </c>
      <c r="H364" s="754" t="s">
        <v>29</v>
      </c>
      <c r="I364" s="754" t="s">
        <v>2359</v>
      </c>
      <c r="J364" s="754">
        <v>43711.0</v>
      </c>
      <c r="K364" s="757" t="s">
        <v>4027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5583</v>
      </c>
      <c r="C365" s="760" t="s">
        <v>3636</v>
      </c>
      <c r="D365" s="744" t="s">
        <v>5534</v>
      </c>
      <c r="E365" s="756">
        <v>15000.0</v>
      </c>
      <c r="F365" s="744" t="s">
        <v>5099</v>
      </c>
      <c r="G365" s="744" t="s">
        <v>18</v>
      </c>
      <c r="H365" s="744" t="s">
        <v>19</v>
      </c>
      <c r="I365" s="744" t="s">
        <v>52</v>
      </c>
      <c r="J365" s="754">
        <v>44291.0</v>
      </c>
      <c r="K365" s="761" t="s">
        <v>3657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3232</v>
      </c>
      <c r="C366" s="760" t="s">
        <v>164</v>
      </c>
      <c r="D366" s="744" t="s">
        <v>5534</v>
      </c>
      <c r="E366" s="756">
        <v>10000.0</v>
      </c>
      <c r="F366" s="744" t="s">
        <v>3231</v>
      </c>
      <c r="G366" s="754" t="s">
        <v>18</v>
      </c>
      <c r="H366" s="754" t="s">
        <v>62</v>
      </c>
      <c r="I366" s="754" t="s">
        <v>74</v>
      </c>
      <c r="J366" s="754">
        <v>44279.0</v>
      </c>
      <c r="K366" s="757" t="s">
        <v>3645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2927</v>
      </c>
      <c r="C367" s="760" t="s">
        <v>164</v>
      </c>
      <c r="D367" s="744" t="s">
        <v>5534</v>
      </c>
      <c r="E367" s="756">
        <v>7000.0</v>
      </c>
      <c r="F367" s="744" t="s">
        <v>2926</v>
      </c>
      <c r="G367" s="754" t="s">
        <v>18</v>
      </c>
      <c r="H367" s="754" t="s">
        <v>62</v>
      </c>
      <c r="I367" s="754" t="s">
        <v>74</v>
      </c>
      <c r="J367" s="754">
        <v>44280.0</v>
      </c>
      <c r="K367" s="757" t="s">
        <v>3645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2475</v>
      </c>
      <c r="C368" s="760" t="s">
        <v>164</v>
      </c>
      <c r="D368" s="744" t="s">
        <v>5534</v>
      </c>
      <c r="E368" s="756">
        <v>15000.0</v>
      </c>
      <c r="F368" s="744" t="s">
        <v>2474</v>
      </c>
      <c r="G368" s="754" t="s">
        <v>18</v>
      </c>
      <c r="H368" s="754" t="s">
        <v>62</v>
      </c>
      <c r="I368" s="754" t="s">
        <v>74</v>
      </c>
      <c r="J368" s="754">
        <v>44295.0</v>
      </c>
      <c r="K368" s="757" t="s">
        <v>3641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2844</v>
      </c>
      <c r="C369" s="760" t="s">
        <v>164</v>
      </c>
      <c r="D369" s="744" t="s">
        <v>5534</v>
      </c>
      <c r="E369" s="756">
        <v>10000.0</v>
      </c>
      <c r="F369" s="744" t="s">
        <v>2843</v>
      </c>
      <c r="G369" s="754" t="s">
        <v>2358</v>
      </c>
      <c r="H369" s="754" t="s">
        <v>29</v>
      </c>
      <c r="I369" s="754" t="s">
        <v>2359</v>
      </c>
      <c r="J369" s="754">
        <v>43605.0</v>
      </c>
      <c r="K369" s="757" t="s">
        <v>3653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2859</v>
      </c>
      <c r="C370" s="760" t="s">
        <v>164</v>
      </c>
      <c r="D370" s="744" t="s">
        <v>2366</v>
      </c>
      <c r="E370" s="756">
        <v>4300.0</v>
      </c>
      <c r="F370" s="744" t="s">
        <v>2858</v>
      </c>
      <c r="G370" s="754" t="s">
        <v>2358</v>
      </c>
      <c r="H370" s="754" t="s">
        <v>29</v>
      </c>
      <c r="I370" s="754" t="s">
        <v>2371</v>
      </c>
      <c r="J370" s="754">
        <v>43559.0</v>
      </c>
      <c r="K370" s="757" t="s">
        <v>4027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3022</v>
      </c>
      <c r="C371" s="760" t="s">
        <v>164</v>
      </c>
      <c r="D371" s="744" t="s">
        <v>5534</v>
      </c>
      <c r="E371" s="756">
        <v>50000.0</v>
      </c>
      <c r="F371" s="744" t="s">
        <v>3021</v>
      </c>
      <c r="G371" s="754" t="s">
        <v>18</v>
      </c>
      <c r="H371" s="754" t="s">
        <v>62</v>
      </c>
      <c r="I371" s="754" t="s">
        <v>74</v>
      </c>
      <c r="J371" s="754">
        <v>44322.0</v>
      </c>
      <c r="K371" s="757" t="s">
        <v>3645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2862</v>
      </c>
      <c r="C372" s="760" t="s">
        <v>164</v>
      </c>
      <c r="D372" s="744" t="s">
        <v>5534</v>
      </c>
      <c r="E372" s="756">
        <v>0.0</v>
      </c>
      <c r="F372" s="744" t="s">
        <v>2861</v>
      </c>
      <c r="G372" s="754" t="s">
        <v>18</v>
      </c>
      <c r="H372" s="754" t="s">
        <v>62</v>
      </c>
      <c r="I372" s="754" t="s">
        <v>2443</v>
      </c>
      <c r="J372" s="754">
        <v>44266.0</v>
      </c>
      <c r="K372" s="757" t="s">
        <v>3653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2785</v>
      </c>
      <c r="C373" s="760" t="s">
        <v>164</v>
      </c>
      <c r="D373" s="744" t="s">
        <v>5534</v>
      </c>
      <c r="E373" s="756">
        <v>40000.0</v>
      </c>
      <c r="F373" s="744" t="s">
        <v>2784</v>
      </c>
      <c r="G373" s="754" t="s">
        <v>2358</v>
      </c>
      <c r="H373" s="754" t="s">
        <v>29</v>
      </c>
      <c r="I373" s="754" t="s">
        <v>2359</v>
      </c>
      <c r="J373" s="754">
        <v>43703.0</v>
      </c>
      <c r="K373" s="757" t="s">
        <v>4027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2859</v>
      </c>
      <c r="C374" s="760" t="s">
        <v>164</v>
      </c>
      <c r="D374" s="744" t="s">
        <v>5534</v>
      </c>
      <c r="E374" s="756">
        <v>17000.0</v>
      </c>
      <c r="F374" s="744" t="s">
        <v>2858</v>
      </c>
      <c r="G374" s="754" t="s">
        <v>2358</v>
      </c>
      <c r="H374" s="754" t="s">
        <v>29</v>
      </c>
      <c r="I374" s="754" t="s">
        <v>2371</v>
      </c>
      <c r="J374" s="754">
        <v>43559.0</v>
      </c>
      <c r="K374" s="757" t="s">
        <v>4027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3022</v>
      </c>
      <c r="C375" s="760" t="s">
        <v>164</v>
      </c>
      <c r="D375" s="744" t="s">
        <v>5534</v>
      </c>
      <c r="E375" s="756">
        <v>40000.0</v>
      </c>
      <c r="F375" s="744" t="s">
        <v>3021</v>
      </c>
      <c r="G375" s="754" t="s">
        <v>18</v>
      </c>
      <c r="H375" s="754" t="s">
        <v>62</v>
      </c>
      <c r="I375" s="754" t="s">
        <v>74</v>
      </c>
      <c r="J375" s="754">
        <v>44322.0</v>
      </c>
      <c r="K375" s="757" t="s">
        <v>3645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3261</v>
      </c>
      <c r="C376" s="760" t="s">
        <v>164</v>
      </c>
      <c r="D376" s="744" t="s">
        <v>5534</v>
      </c>
      <c r="E376" s="756">
        <v>150000.0</v>
      </c>
      <c r="F376" s="744" t="s">
        <v>3260</v>
      </c>
      <c r="G376" s="754" t="s">
        <v>18</v>
      </c>
      <c r="H376" s="754" t="s">
        <v>62</v>
      </c>
      <c r="I376" s="754" t="s">
        <v>74</v>
      </c>
      <c r="J376" s="754">
        <v>44319.0</v>
      </c>
      <c r="K376" s="757" t="s">
        <v>3645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2844</v>
      </c>
      <c r="C377" s="760" t="s">
        <v>164</v>
      </c>
      <c r="D377" s="744" t="s">
        <v>5534</v>
      </c>
      <c r="E377" s="756">
        <v>280000.0</v>
      </c>
      <c r="F377" s="744" t="s">
        <v>2843</v>
      </c>
      <c r="G377" s="754" t="s">
        <v>2358</v>
      </c>
      <c r="H377" s="754" t="s">
        <v>29</v>
      </c>
      <c r="I377" s="754" t="s">
        <v>2359</v>
      </c>
      <c r="J377" s="754">
        <v>43605.0</v>
      </c>
      <c r="K377" s="757" t="s">
        <v>3653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3298</v>
      </c>
      <c r="C378" s="760" t="s">
        <v>164</v>
      </c>
      <c r="D378" s="744" t="s">
        <v>5534</v>
      </c>
      <c r="E378" s="756">
        <v>2000.0</v>
      </c>
      <c r="F378" s="744" t="s">
        <v>2037</v>
      </c>
      <c r="G378" s="754" t="s">
        <v>18</v>
      </c>
      <c r="H378" s="754" t="s">
        <v>62</v>
      </c>
      <c r="I378" s="754" t="s">
        <v>63</v>
      </c>
      <c r="J378" s="754">
        <v>44280.0</v>
      </c>
      <c r="K378" s="757" t="s">
        <v>3641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3464</v>
      </c>
      <c r="C379" s="760" t="s">
        <v>3453</v>
      </c>
      <c r="D379" s="744" t="s">
        <v>2366</v>
      </c>
      <c r="E379" s="756">
        <v>57300.0</v>
      </c>
      <c r="F379" s="744" t="s">
        <v>3463</v>
      </c>
      <c r="G379" s="754" t="s">
        <v>18</v>
      </c>
      <c r="H379" s="754" t="s">
        <v>29</v>
      </c>
      <c r="I379" s="754" t="s">
        <v>3465</v>
      </c>
      <c r="J379" s="754">
        <v>43759.0</v>
      </c>
      <c r="K379" s="757" t="s">
        <v>5055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3088</v>
      </c>
      <c r="C380" s="760" t="s">
        <v>164</v>
      </c>
      <c r="D380" s="744" t="s">
        <v>5534</v>
      </c>
      <c r="E380" s="756">
        <v>13000.0</v>
      </c>
      <c r="F380" s="744" t="s">
        <v>1623</v>
      </c>
      <c r="G380" s="754" t="s">
        <v>18</v>
      </c>
      <c r="H380" s="754" t="s">
        <v>62</v>
      </c>
      <c r="I380" s="754" t="s">
        <v>63</v>
      </c>
      <c r="J380" s="754">
        <v>44322.0</v>
      </c>
      <c r="K380" s="757" t="s">
        <v>3645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5572</v>
      </c>
      <c r="C381" s="760" t="s">
        <v>3636</v>
      </c>
      <c r="D381" s="744" t="s">
        <v>5534</v>
      </c>
      <c r="E381" s="756">
        <v>50000.0</v>
      </c>
      <c r="F381" s="744" t="s">
        <v>4923</v>
      </c>
      <c r="G381" s="744" t="s">
        <v>67</v>
      </c>
      <c r="H381" s="744" t="s">
        <v>29</v>
      </c>
      <c r="I381" s="744" t="s">
        <v>4308</v>
      </c>
      <c r="J381" s="777">
        <v>44180.0</v>
      </c>
      <c r="K381" s="761" t="s">
        <v>3645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2654</v>
      </c>
      <c r="C382" s="760" t="s">
        <v>164</v>
      </c>
      <c r="D382" s="744" t="s">
        <v>5534</v>
      </c>
      <c r="E382" s="756">
        <v>40000.0</v>
      </c>
      <c r="F382" s="744" t="s">
        <v>754</v>
      </c>
      <c r="G382" s="754" t="s">
        <v>18</v>
      </c>
      <c r="H382" s="754" t="s">
        <v>62</v>
      </c>
      <c r="I382" s="754" t="s">
        <v>63</v>
      </c>
      <c r="J382" s="754">
        <v>44321.0</v>
      </c>
      <c r="K382" s="757" t="s">
        <v>3645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3088</v>
      </c>
      <c r="C383" s="760" t="s">
        <v>164</v>
      </c>
      <c r="D383" s="744" t="s">
        <v>5534</v>
      </c>
      <c r="E383" s="756">
        <v>10000.0</v>
      </c>
      <c r="F383" s="744" t="s">
        <v>1623</v>
      </c>
      <c r="G383" s="754" t="s">
        <v>18</v>
      </c>
      <c r="H383" s="754" t="s">
        <v>62</v>
      </c>
      <c r="I383" s="754" t="s">
        <v>63</v>
      </c>
      <c r="J383" s="754">
        <v>44322.0</v>
      </c>
      <c r="K383" s="757" t="s">
        <v>3645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2625</v>
      </c>
      <c r="C384" s="760" t="s">
        <v>164</v>
      </c>
      <c r="D384" s="744" t="s">
        <v>5534</v>
      </c>
      <c r="E384" s="756">
        <v>31306.96</v>
      </c>
      <c r="F384" s="744" t="s">
        <v>2624</v>
      </c>
      <c r="G384" s="754" t="s">
        <v>18</v>
      </c>
      <c r="H384" s="754" t="s">
        <v>62</v>
      </c>
      <c r="I384" s="754" t="s">
        <v>63</v>
      </c>
      <c r="J384" s="754">
        <v>44328.0</v>
      </c>
      <c r="K384" s="757" t="s">
        <v>3645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2542</v>
      </c>
      <c r="C385" s="760" t="s">
        <v>164</v>
      </c>
      <c r="D385" s="744" t="s">
        <v>5534</v>
      </c>
      <c r="E385" s="756">
        <v>9000.0</v>
      </c>
      <c r="F385" s="744" t="s">
        <v>2541</v>
      </c>
      <c r="G385" s="754" t="s">
        <v>18</v>
      </c>
      <c r="H385" s="754" t="s">
        <v>62</v>
      </c>
      <c r="I385" s="754" t="s">
        <v>2443</v>
      </c>
      <c r="J385" s="754">
        <v>44260.0</v>
      </c>
      <c r="K385" s="757" t="s">
        <v>3645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3055</v>
      </c>
      <c r="C386" s="760" t="s">
        <v>164</v>
      </c>
      <c r="D386" s="744" t="s">
        <v>5534</v>
      </c>
      <c r="E386" s="756">
        <v>40000.0</v>
      </c>
      <c r="F386" s="744" t="s">
        <v>3054</v>
      </c>
      <c r="G386" s="754" t="s">
        <v>2358</v>
      </c>
      <c r="H386" s="754" t="s">
        <v>29</v>
      </c>
      <c r="I386" s="754" t="s">
        <v>2359</v>
      </c>
      <c r="J386" s="754">
        <v>43564.0</v>
      </c>
      <c r="K386" s="757" t="s">
        <v>3657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5584</v>
      </c>
      <c r="C387" s="760" t="s">
        <v>3636</v>
      </c>
      <c r="D387" s="744" t="s">
        <v>5534</v>
      </c>
      <c r="E387" s="756">
        <v>506343.93</v>
      </c>
      <c r="F387" s="744" t="s">
        <v>3775</v>
      </c>
      <c r="G387" s="744" t="s">
        <v>18</v>
      </c>
      <c r="H387" s="744" t="s">
        <v>19</v>
      </c>
      <c r="I387" s="744" t="s">
        <v>52</v>
      </c>
      <c r="J387" s="780">
        <v>44298.0</v>
      </c>
      <c r="K387" s="761" t="s">
        <v>3653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2798</v>
      </c>
      <c r="C388" s="760" t="s">
        <v>164</v>
      </c>
      <c r="D388" s="744" t="s">
        <v>5534</v>
      </c>
      <c r="E388" s="756">
        <v>5000.0</v>
      </c>
      <c r="F388" s="744" t="s">
        <v>2797</v>
      </c>
      <c r="G388" s="754" t="s">
        <v>2358</v>
      </c>
      <c r="H388" s="754" t="s">
        <v>29</v>
      </c>
      <c r="I388" s="754" t="s">
        <v>2371</v>
      </c>
      <c r="J388" s="754">
        <v>43752.0</v>
      </c>
      <c r="K388" s="757" t="s">
        <v>3645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3055</v>
      </c>
      <c r="C389" s="760" t="s">
        <v>164</v>
      </c>
      <c r="D389" s="744" t="s">
        <v>5534</v>
      </c>
      <c r="E389" s="756">
        <v>50000.0</v>
      </c>
      <c r="F389" s="744" t="s">
        <v>3054</v>
      </c>
      <c r="G389" s="754" t="s">
        <v>2358</v>
      </c>
      <c r="H389" s="754" t="s">
        <v>29</v>
      </c>
      <c r="I389" s="754" t="s">
        <v>2359</v>
      </c>
      <c r="J389" s="754">
        <v>43564.0</v>
      </c>
      <c r="K389" s="757" t="s">
        <v>3657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2899</v>
      </c>
      <c r="C390" s="760" t="s">
        <v>164</v>
      </c>
      <c r="D390" s="744" t="s">
        <v>5534</v>
      </c>
      <c r="E390" s="756">
        <v>15000.0</v>
      </c>
      <c r="F390" s="744" t="s">
        <v>2898</v>
      </c>
      <c r="G390" s="754" t="s">
        <v>18</v>
      </c>
      <c r="H390" s="754" t="s">
        <v>62</v>
      </c>
      <c r="I390" s="754" t="s">
        <v>63</v>
      </c>
      <c r="J390" s="754">
        <v>44295.0</v>
      </c>
      <c r="K390" s="757" t="s">
        <v>38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3048</v>
      </c>
      <c r="C391" s="760" t="s">
        <v>164</v>
      </c>
      <c r="D391" s="744" t="s">
        <v>2366</v>
      </c>
      <c r="E391" s="756">
        <v>30000.0</v>
      </c>
      <c r="F391" s="744" t="s">
        <v>3047</v>
      </c>
      <c r="G391" s="754" t="s">
        <v>2358</v>
      </c>
      <c r="H391" s="754" t="s">
        <v>29</v>
      </c>
      <c r="I391" s="754" t="s">
        <v>2358</v>
      </c>
      <c r="J391" s="754">
        <v>44036.0</v>
      </c>
      <c r="K391" s="757" t="s">
        <v>3653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2785</v>
      </c>
      <c r="C392" s="760" t="s">
        <v>164</v>
      </c>
      <c r="D392" s="744" t="s">
        <v>5534</v>
      </c>
      <c r="E392" s="756">
        <v>600000.0</v>
      </c>
      <c r="F392" s="744" t="s">
        <v>2784</v>
      </c>
      <c r="G392" s="754" t="s">
        <v>2358</v>
      </c>
      <c r="H392" s="754" t="s">
        <v>29</v>
      </c>
      <c r="I392" s="754" t="s">
        <v>2359</v>
      </c>
      <c r="J392" s="754">
        <v>43703.0</v>
      </c>
      <c r="K392" s="757" t="s">
        <v>4027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5571</v>
      </c>
      <c r="C393" s="760" t="s">
        <v>3636</v>
      </c>
      <c r="D393" s="744" t="s">
        <v>5534</v>
      </c>
      <c r="E393" s="756">
        <v>40000.0</v>
      </c>
      <c r="F393" s="744" t="s">
        <v>5227</v>
      </c>
      <c r="G393" s="744" t="s">
        <v>67</v>
      </c>
      <c r="H393" s="744" t="s">
        <v>29</v>
      </c>
      <c r="I393" s="744" t="s">
        <v>3907</v>
      </c>
      <c r="J393" s="754">
        <v>44134.0</v>
      </c>
      <c r="K393" s="761" t="s">
        <v>3641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5585</v>
      </c>
      <c r="C394" s="760" t="s">
        <v>3636</v>
      </c>
      <c r="D394" s="744" t="s">
        <v>2366</v>
      </c>
      <c r="E394" s="756">
        <v>15000.0</v>
      </c>
      <c r="F394" s="744" t="s">
        <v>4074</v>
      </c>
      <c r="G394" s="744" t="s">
        <v>67</v>
      </c>
      <c r="H394" s="744" t="s">
        <v>29</v>
      </c>
      <c r="I394" s="744" t="s">
        <v>3907</v>
      </c>
      <c r="J394" s="754">
        <v>44194.0</v>
      </c>
      <c r="K394" s="761" t="s">
        <v>3645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2785</v>
      </c>
      <c r="C395" s="760" t="s">
        <v>164</v>
      </c>
      <c r="D395" s="744" t="s">
        <v>5534</v>
      </c>
      <c r="E395" s="756">
        <v>100000.0</v>
      </c>
      <c r="F395" s="744" t="s">
        <v>2784</v>
      </c>
      <c r="G395" s="754" t="s">
        <v>2358</v>
      </c>
      <c r="H395" s="754" t="s">
        <v>29</v>
      </c>
      <c r="I395" s="754" t="s">
        <v>2359</v>
      </c>
      <c r="J395" s="754">
        <v>43703.0</v>
      </c>
      <c r="K395" s="757" t="s">
        <v>4027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2393</v>
      </c>
      <c r="C396" s="760" t="s">
        <v>164</v>
      </c>
      <c r="D396" s="744" t="s">
        <v>5534</v>
      </c>
      <c r="E396" s="756">
        <v>5000.0</v>
      </c>
      <c r="F396" s="744" t="s">
        <v>2392</v>
      </c>
      <c r="G396" s="754" t="s">
        <v>2358</v>
      </c>
      <c r="H396" s="754" t="s">
        <v>29</v>
      </c>
      <c r="I396" s="754" t="s">
        <v>2359</v>
      </c>
      <c r="J396" s="754">
        <v>43753.0</v>
      </c>
      <c r="K396" s="757" t="s">
        <v>3645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3022</v>
      </c>
      <c r="C397" s="760" t="s">
        <v>164</v>
      </c>
      <c r="D397" s="744" t="s">
        <v>5534</v>
      </c>
      <c r="E397" s="756">
        <v>312377.96</v>
      </c>
      <c r="F397" s="744" t="s">
        <v>3021</v>
      </c>
      <c r="G397" s="754" t="s">
        <v>18</v>
      </c>
      <c r="H397" s="754" t="s">
        <v>62</v>
      </c>
      <c r="I397" s="754" t="s">
        <v>74</v>
      </c>
      <c r="J397" s="754">
        <v>44322.0</v>
      </c>
      <c r="K397" s="757" t="s">
        <v>3645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2815</v>
      </c>
      <c r="C398" s="760" t="s">
        <v>164</v>
      </c>
      <c r="D398" s="744" t="s">
        <v>5534</v>
      </c>
      <c r="E398" s="756">
        <v>15000.0</v>
      </c>
      <c r="F398" s="744" t="s">
        <v>1116</v>
      </c>
      <c r="G398" s="754" t="s">
        <v>18</v>
      </c>
      <c r="H398" s="754" t="s">
        <v>62</v>
      </c>
      <c r="I398" s="754" t="s">
        <v>63</v>
      </c>
      <c r="J398" s="754">
        <v>44319.0</v>
      </c>
      <c r="K398" s="757" t="s">
        <v>3645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5586</v>
      </c>
      <c r="C399" s="760" t="s">
        <v>3636</v>
      </c>
      <c r="D399" s="744" t="s">
        <v>5534</v>
      </c>
      <c r="E399" s="756">
        <v>15000.0</v>
      </c>
      <c r="F399" s="744" t="s">
        <v>4792</v>
      </c>
      <c r="G399" s="744" t="s">
        <v>67</v>
      </c>
      <c r="H399" s="744" t="s">
        <v>29</v>
      </c>
      <c r="I399" s="744" t="s">
        <v>3483</v>
      </c>
      <c r="J399" s="754">
        <v>44090.0</v>
      </c>
      <c r="K399" s="761" t="s">
        <v>3653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3055</v>
      </c>
      <c r="C400" s="760" t="s">
        <v>164</v>
      </c>
      <c r="D400" s="744" t="s">
        <v>5534</v>
      </c>
      <c r="E400" s="756">
        <v>40000.0</v>
      </c>
      <c r="F400" s="744" t="s">
        <v>3054</v>
      </c>
      <c r="G400" s="754" t="s">
        <v>2358</v>
      </c>
      <c r="H400" s="754" t="s">
        <v>29</v>
      </c>
      <c r="I400" s="754" t="s">
        <v>2359</v>
      </c>
      <c r="J400" s="754">
        <v>43564.0</v>
      </c>
      <c r="K400" s="757" t="s">
        <v>3657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3022</v>
      </c>
      <c r="C401" s="760" t="s">
        <v>164</v>
      </c>
      <c r="D401" s="744" t="s">
        <v>5534</v>
      </c>
      <c r="E401" s="756">
        <v>11500.0</v>
      </c>
      <c r="F401" s="744" t="s">
        <v>3021</v>
      </c>
      <c r="G401" s="754" t="s">
        <v>18</v>
      </c>
      <c r="H401" s="754" t="s">
        <v>62</v>
      </c>
      <c r="I401" s="754" t="s">
        <v>74</v>
      </c>
      <c r="J401" s="754">
        <v>44322.0</v>
      </c>
      <c r="K401" s="757" t="s">
        <v>3645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2475</v>
      </c>
      <c r="C402" s="760" t="s">
        <v>164</v>
      </c>
      <c r="D402" s="744" t="s">
        <v>5534</v>
      </c>
      <c r="E402" s="756">
        <v>100000.0</v>
      </c>
      <c r="F402" s="744" t="s">
        <v>2474</v>
      </c>
      <c r="G402" s="754" t="s">
        <v>18</v>
      </c>
      <c r="H402" s="754" t="s">
        <v>62</v>
      </c>
      <c r="I402" s="754" t="s">
        <v>74</v>
      </c>
      <c r="J402" s="754">
        <v>44295.0</v>
      </c>
      <c r="K402" s="757" t="s">
        <v>3641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3229</v>
      </c>
      <c r="C403" s="760" t="s">
        <v>164</v>
      </c>
      <c r="D403" s="744" t="s">
        <v>5534</v>
      </c>
      <c r="E403" s="756">
        <v>100000.0</v>
      </c>
      <c r="F403" s="744" t="s">
        <v>3228</v>
      </c>
      <c r="G403" s="754" t="s">
        <v>2358</v>
      </c>
      <c r="H403" s="754" t="s">
        <v>29</v>
      </c>
      <c r="I403" s="754" t="s">
        <v>2359</v>
      </c>
      <c r="J403" s="754">
        <v>43894.0</v>
      </c>
      <c r="K403" s="757" t="s">
        <v>3653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5587</v>
      </c>
      <c r="C404" s="760" t="s">
        <v>3636</v>
      </c>
      <c r="D404" s="744" t="s">
        <v>2366</v>
      </c>
      <c r="E404" s="756">
        <v>7000.0</v>
      </c>
      <c r="F404" s="744" t="s">
        <v>4076</v>
      </c>
      <c r="G404" s="744" t="s">
        <v>18</v>
      </c>
      <c r="H404" s="744" t="s">
        <v>29</v>
      </c>
      <c r="I404" s="744" t="s">
        <v>3644</v>
      </c>
      <c r="J404" s="754">
        <v>44075.0</v>
      </c>
      <c r="K404" s="761" t="s">
        <v>3645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5539</v>
      </c>
      <c r="C405" s="744" t="s">
        <v>3636</v>
      </c>
      <c r="D405" s="744" t="s">
        <v>5533</v>
      </c>
      <c r="E405" s="756">
        <v>0.0</v>
      </c>
      <c r="F405" s="744" t="s">
        <v>4515</v>
      </c>
      <c r="G405" s="744" t="s">
        <v>2358</v>
      </c>
      <c r="H405" s="744" t="s">
        <v>29</v>
      </c>
      <c r="I405" s="744" t="s">
        <v>2358</v>
      </c>
      <c r="J405" s="754">
        <v>43872.0</v>
      </c>
      <c r="K405" s="761" t="s">
        <v>3645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3261</v>
      </c>
      <c r="C406" s="760" t="s">
        <v>164</v>
      </c>
      <c r="D406" s="744" t="s">
        <v>5534</v>
      </c>
      <c r="E406" s="756">
        <v>30000.0</v>
      </c>
      <c r="F406" s="744" t="s">
        <v>3260</v>
      </c>
      <c r="G406" s="754" t="s">
        <v>18</v>
      </c>
      <c r="H406" s="754" t="s">
        <v>62</v>
      </c>
      <c r="I406" s="754" t="s">
        <v>74</v>
      </c>
      <c r="J406" s="754">
        <v>44319.0</v>
      </c>
      <c r="K406" s="757" t="s">
        <v>3645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5588</v>
      </c>
      <c r="C407" s="760" t="s">
        <v>3636</v>
      </c>
      <c r="D407" s="744" t="s">
        <v>5534</v>
      </c>
      <c r="E407" s="756">
        <v>10000.0</v>
      </c>
      <c r="F407" s="744" t="s">
        <v>1006</v>
      </c>
      <c r="G407" s="744" t="s">
        <v>67</v>
      </c>
      <c r="H407" s="744" t="s">
        <v>29</v>
      </c>
      <c r="I407" s="744" t="s">
        <v>3942</v>
      </c>
      <c r="J407" s="754">
        <v>44145.0</v>
      </c>
      <c r="K407" s="761" t="s">
        <v>3641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5589</v>
      </c>
      <c r="C408" s="760" t="s">
        <v>3636</v>
      </c>
      <c r="D408" s="744" t="s">
        <v>5534</v>
      </c>
      <c r="E408" s="756">
        <v>150000.0</v>
      </c>
      <c r="F408" s="744" t="s">
        <v>4819</v>
      </c>
      <c r="G408" s="744" t="s">
        <v>18</v>
      </c>
      <c r="H408" s="744" t="s">
        <v>19</v>
      </c>
      <c r="I408" s="744" t="s">
        <v>52</v>
      </c>
      <c r="J408" s="754">
        <v>44349.0</v>
      </c>
      <c r="K408" s="761" t="s">
        <v>3849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2844</v>
      </c>
      <c r="C409" s="760" t="s">
        <v>164</v>
      </c>
      <c r="D409" s="744" t="s">
        <v>5534</v>
      </c>
      <c r="E409" s="756">
        <v>200000.0</v>
      </c>
      <c r="F409" s="744" t="s">
        <v>2843</v>
      </c>
      <c r="G409" s="754" t="s">
        <v>2358</v>
      </c>
      <c r="H409" s="754" t="s">
        <v>29</v>
      </c>
      <c r="I409" s="754" t="s">
        <v>2359</v>
      </c>
      <c r="J409" s="754">
        <v>43605.0</v>
      </c>
      <c r="K409" s="757" t="s">
        <v>3653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3232</v>
      </c>
      <c r="C410" s="760" t="s">
        <v>164</v>
      </c>
      <c r="D410" s="744" t="s">
        <v>5534</v>
      </c>
      <c r="E410" s="756">
        <v>60000.0</v>
      </c>
      <c r="F410" s="744" t="s">
        <v>3231</v>
      </c>
      <c r="G410" s="754" t="s">
        <v>18</v>
      </c>
      <c r="H410" s="754" t="s">
        <v>62</v>
      </c>
      <c r="I410" s="754" t="s">
        <v>74</v>
      </c>
      <c r="J410" s="754">
        <v>44279.0</v>
      </c>
      <c r="K410" s="757" t="s">
        <v>3645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5590</v>
      </c>
      <c r="C411" s="760" t="s">
        <v>3636</v>
      </c>
      <c r="D411" s="744" t="s">
        <v>5534</v>
      </c>
      <c r="E411" s="756">
        <v>30000.0</v>
      </c>
      <c r="F411" s="744" t="s">
        <v>3714</v>
      </c>
      <c r="G411" s="744" t="s">
        <v>67</v>
      </c>
      <c r="H411" s="744" t="s">
        <v>29</v>
      </c>
      <c r="I411" s="735" t="s">
        <v>3715</v>
      </c>
      <c r="J411" s="754">
        <v>44180.0</v>
      </c>
      <c r="K411" s="761" t="s">
        <v>3653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2700</v>
      </c>
      <c r="C412" s="744" t="s">
        <v>164</v>
      </c>
      <c r="D412" s="744" t="s">
        <v>5533</v>
      </c>
      <c r="E412" s="756">
        <v>373842.57</v>
      </c>
      <c r="F412" s="744" t="s">
        <v>2699</v>
      </c>
      <c r="G412" s="754" t="s">
        <v>2468</v>
      </c>
      <c r="H412" s="754" t="s">
        <v>29</v>
      </c>
      <c r="I412" s="781" t="s">
        <v>2468</v>
      </c>
      <c r="J412" s="754">
        <v>43829.0</v>
      </c>
      <c r="K412" s="757" t="s">
        <v>3657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3083</v>
      </c>
      <c r="C413" s="760" t="s">
        <v>164</v>
      </c>
      <c r="D413" s="744" t="s">
        <v>5534</v>
      </c>
      <c r="E413" s="756">
        <v>8000.0</v>
      </c>
      <c r="F413" s="744" t="s">
        <v>3082</v>
      </c>
      <c r="G413" s="754" t="s">
        <v>2358</v>
      </c>
      <c r="H413" s="754" t="s">
        <v>29</v>
      </c>
      <c r="I413" s="754" t="s">
        <v>2359</v>
      </c>
      <c r="J413" s="754">
        <v>43873.0</v>
      </c>
      <c r="K413" s="757" t="s">
        <v>3645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2785</v>
      </c>
      <c r="C414" s="760" t="s">
        <v>164</v>
      </c>
      <c r="D414" s="744" t="s">
        <v>5534</v>
      </c>
      <c r="E414" s="756">
        <v>504274.77</v>
      </c>
      <c r="F414" s="744" t="s">
        <v>2784</v>
      </c>
      <c r="G414" s="754" t="s">
        <v>2358</v>
      </c>
      <c r="H414" s="754" t="s">
        <v>29</v>
      </c>
      <c r="I414" s="754" t="s">
        <v>2359</v>
      </c>
      <c r="J414" s="754">
        <v>43703.0</v>
      </c>
      <c r="K414" s="757" t="s">
        <v>4027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2785</v>
      </c>
      <c r="C415" s="760" t="s">
        <v>164</v>
      </c>
      <c r="D415" s="744" t="s">
        <v>5534</v>
      </c>
      <c r="E415" s="756">
        <v>150000.0</v>
      </c>
      <c r="F415" s="744" t="s">
        <v>2784</v>
      </c>
      <c r="G415" s="754" t="s">
        <v>2358</v>
      </c>
      <c r="H415" s="754" t="s">
        <v>29</v>
      </c>
      <c r="I415" s="754" t="s">
        <v>2359</v>
      </c>
      <c r="J415" s="754">
        <v>43703.0</v>
      </c>
      <c r="K415" s="757" t="s">
        <v>4027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3088</v>
      </c>
      <c r="C416" s="760" t="s">
        <v>164</v>
      </c>
      <c r="D416" s="744" t="s">
        <v>5534</v>
      </c>
      <c r="E416" s="756">
        <v>399197.6</v>
      </c>
      <c r="F416" s="744" t="s">
        <v>1623</v>
      </c>
      <c r="G416" s="754" t="s">
        <v>18</v>
      </c>
      <c r="H416" s="754" t="s">
        <v>62</v>
      </c>
      <c r="I416" s="754" t="s">
        <v>63</v>
      </c>
      <c r="J416" s="754">
        <v>44322.0</v>
      </c>
      <c r="K416" s="757" t="s">
        <v>3645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2829</v>
      </c>
      <c r="C417" s="760" t="s">
        <v>164</v>
      </c>
      <c r="D417" s="744" t="s">
        <v>5534</v>
      </c>
      <c r="E417" s="756">
        <v>45000.0</v>
      </c>
      <c r="F417" s="744" t="s">
        <v>2828</v>
      </c>
      <c r="G417" s="754" t="s">
        <v>18</v>
      </c>
      <c r="H417" s="754" t="s">
        <v>62</v>
      </c>
      <c r="I417" s="754" t="s">
        <v>63</v>
      </c>
      <c r="J417" s="754">
        <v>44313.0</v>
      </c>
      <c r="K417" s="757" t="s">
        <v>3645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2850</v>
      </c>
      <c r="C418" s="760" t="s">
        <v>164</v>
      </c>
      <c r="D418" s="744" t="s">
        <v>5534</v>
      </c>
      <c r="E418" s="756">
        <v>40000.0</v>
      </c>
      <c r="F418" s="744" t="s">
        <v>1173</v>
      </c>
      <c r="G418" s="754" t="s">
        <v>18</v>
      </c>
      <c r="H418" s="754" t="s">
        <v>62</v>
      </c>
      <c r="I418" s="754" t="s">
        <v>63</v>
      </c>
      <c r="J418" s="754">
        <v>44280.0</v>
      </c>
      <c r="K418" s="757" t="s">
        <v>38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2706</v>
      </c>
      <c r="C419" s="760" t="s">
        <v>164</v>
      </c>
      <c r="D419" s="744" t="s">
        <v>5534</v>
      </c>
      <c r="E419" s="756">
        <v>10000.0</v>
      </c>
      <c r="F419" s="744" t="s">
        <v>2705</v>
      </c>
      <c r="G419" s="754" t="s">
        <v>18</v>
      </c>
      <c r="H419" s="754" t="s">
        <v>62</v>
      </c>
      <c r="I419" s="754" t="s">
        <v>74</v>
      </c>
      <c r="J419" s="754">
        <v>44298.0</v>
      </c>
      <c r="K419" s="757" t="s">
        <v>3645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3229</v>
      </c>
      <c r="C420" s="760" t="s">
        <v>164</v>
      </c>
      <c r="D420" s="744" t="s">
        <v>5534</v>
      </c>
      <c r="E420" s="756">
        <v>62000.0</v>
      </c>
      <c r="F420" s="744" t="s">
        <v>3228</v>
      </c>
      <c r="G420" s="754" t="s">
        <v>2358</v>
      </c>
      <c r="H420" s="754" t="s">
        <v>29</v>
      </c>
      <c r="I420" s="754" t="s">
        <v>2359</v>
      </c>
      <c r="J420" s="754">
        <v>43894.0</v>
      </c>
      <c r="K420" s="757" t="s">
        <v>3653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5591</v>
      </c>
      <c r="C421" s="760" t="s">
        <v>3636</v>
      </c>
      <c r="D421" s="744" t="s">
        <v>5534</v>
      </c>
      <c r="E421" s="756">
        <v>10000.0</v>
      </c>
      <c r="F421" s="744" t="s">
        <v>4292</v>
      </c>
      <c r="G421" s="744" t="s">
        <v>67</v>
      </c>
      <c r="H421" s="744" t="s">
        <v>29</v>
      </c>
      <c r="I421" s="744" t="s">
        <v>3817</v>
      </c>
      <c r="J421" s="754">
        <v>44102.0</v>
      </c>
      <c r="K421" s="761" t="s">
        <v>3645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5592</v>
      </c>
      <c r="C422" s="744" t="s">
        <v>3636</v>
      </c>
      <c r="D422" s="744" t="s">
        <v>5533</v>
      </c>
      <c r="E422" s="756">
        <v>0.0</v>
      </c>
      <c r="F422" s="744" t="s">
        <v>4136</v>
      </c>
      <c r="G422" s="744" t="s">
        <v>18</v>
      </c>
      <c r="H422" s="744" t="s">
        <v>29</v>
      </c>
      <c r="I422" s="744" t="s">
        <v>4137</v>
      </c>
      <c r="J422" s="754">
        <v>44260.0</v>
      </c>
      <c r="K422" s="761" t="s">
        <v>3657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5593</v>
      </c>
      <c r="C423" s="744" t="s">
        <v>3636</v>
      </c>
      <c r="D423" s="744" t="s">
        <v>5533</v>
      </c>
      <c r="E423" s="756">
        <v>0.0</v>
      </c>
      <c r="F423" s="744" t="s">
        <v>4371</v>
      </c>
      <c r="G423" s="744" t="s">
        <v>18</v>
      </c>
      <c r="H423" s="744" t="s">
        <v>29</v>
      </c>
      <c r="I423" s="744" t="s">
        <v>4137</v>
      </c>
      <c r="J423" s="754">
        <v>44166.0</v>
      </c>
      <c r="K423" s="761" t="s">
        <v>3645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5594</v>
      </c>
      <c r="C424" s="744" t="s">
        <v>3636</v>
      </c>
      <c r="D424" s="744" t="s">
        <v>5533</v>
      </c>
      <c r="E424" s="756">
        <v>0.0</v>
      </c>
      <c r="F424" s="744" t="s">
        <v>4758</v>
      </c>
      <c r="G424" s="744" t="s">
        <v>18</v>
      </c>
      <c r="H424" s="744" t="s">
        <v>29</v>
      </c>
      <c r="I424" s="744" t="s">
        <v>4137</v>
      </c>
      <c r="J424" s="754">
        <v>44291.0</v>
      </c>
      <c r="K424" s="761" t="s">
        <v>3657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5595</v>
      </c>
      <c r="C425" s="744" t="s">
        <v>3636</v>
      </c>
      <c r="D425" s="744" t="s">
        <v>5533</v>
      </c>
      <c r="E425" s="756">
        <v>0.0</v>
      </c>
      <c r="F425" s="744" t="s">
        <v>5206</v>
      </c>
      <c r="G425" s="744" t="s">
        <v>18</v>
      </c>
      <c r="H425" s="744" t="s">
        <v>29</v>
      </c>
      <c r="I425" s="744" t="s">
        <v>4137</v>
      </c>
      <c r="J425" s="754">
        <v>44166.0</v>
      </c>
      <c r="K425" s="761" t="s">
        <v>3645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2537</v>
      </c>
      <c r="C426" s="760" t="s">
        <v>164</v>
      </c>
      <c r="D426" s="744" t="s">
        <v>5534</v>
      </c>
      <c r="E426" s="756">
        <v>20000.0</v>
      </c>
      <c r="F426" s="744" t="s">
        <v>517</v>
      </c>
      <c r="G426" s="754" t="s">
        <v>18</v>
      </c>
      <c r="H426" s="754" t="s">
        <v>62</v>
      </c>
      <c r="I426" s="754" t="s">
        <v>63</v>
      </c>
      <c r="J426" s="754">
        <v>44358.0</v>
      </c>
      <c r="K426" s="757" t="s">
        <v>3645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5596</v>
      </c>
      <c r="C427" s="760" t="s">
        <v>3636</v>
      </c>
      <c r="D427" s="744" t="s">
        <v>5534</v>
      </c>
      <c r="E427" s="756">
        <v>50000.0</v>
      </c>
      <c r="F427" s="744" t="s">
        <v>4646</v>
      </c>
      <c r="G427" s="744" t="s">
        <v>67</v>
      </c>
      <c r="H427" s="744" t="s">
        <v>29</v>
      </c>
      <c r="I427" s="744" t="s">
        <v>3904</v>
      </c>
      <c r="J427" s="754">
        <v>44183.0</v>
      </c>
      <c r="K427" s="761" t="s">
        <v>3645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2710</v>
      </c>
      <c r="C428" s="760" t="s">
        <v>164</v>
      </c>
      <c r="D428" s="744" t="s">
        <v>5534</v>
      </c>
      <c r="E428" s="756">
        <v>13000.0</v>
      </c>
      <c r="F428" s="744" t="s">
        <v>2709</v>
      </c>
      <c r="G428" s="754" t="s">
        <v>18</v>
      </c>
      <c r="H428" s="754" t="s">
        <v>62</v>
      </c>
      <c r="I428" s="754" t="s">
        <v>63</v>
      </c>
      <c r="J428" s="754">
        <v>44322.0</v>
      </c>
      <c r="K428" s="757" t="s">
        <v>3645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2654</v>
      </c>
      <c r="C429" s="760" t="s">
        <v>164</v>
      </c>
      <c r="D429" s="744" t="s">
        <v>5534</v>
      </c>
      <c r="E429" s="756">
        <v>46000.0</v>
      </c>
      <c r="F429" s="744" t="s">
        <v>754</v>
      </c>
      <c r="G429" s="754" t="s">
        <v>18</v>
      </c>
      <c r="H429" s="754" t="s">
        <v>62</v>
      </c>
      <c r="I429" s="754" t="s">
        <v>63</v>
      </c>
      <c r="J429" s="754">
        <v>44321.0</v>
      </c>
      <c r="K429" s="757" t="s">
        <v>3645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3022</v>
      </c>
      <c r="C430" s="760" t="s">
        <v>164</v>
      </c>
      <c r="D430" s="744" t="s">
        <v>5534</v>
      </c>
      <c r="E430" s="756">
        <v>60000.0</v>
      </c>
      <c r="F430" s="744" t="s">
        <v>3021</v>
      </c>
      <c r="G430" s="754" t="s">
        <v>18</v>
      </c>
      <c r="H430" s="754" t="s">
        <v>62</v>
      </c>
      <c r="I430" s="754" t="s">
        <v>74</v>
      </c>
      <c r="J430" s="754">
        <v>44322.0</v>
      </c>
      <c r="K430" s="757" t="s">
        <v>3645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5574</v>
      </c>
      <c r="C431" s="760" t="s">
        <v>3636</v>
      </c>
      <c r="D431" s="744" t="s">
        <v>5534</v>
      </c>
      <c r="E431" s="756">
        <v>100000.0</v>
      </c>
      <c r="F431" s="744" t="s">
        <v>5170</v>
      </c>
      <c r="G431" s="744" t="s">
        <v>67</v>
      </c>
      <c r="H431" s="744" t="s">
        <v>29</v>
      </c>
      <c r="I431" s="744" t="s">
        <v>3895</v>
      </c>
      <c r="J431" s="754">
        <v>44203.0</v>
      </c>
      <c r="K431" s="761" t="s">
        <v>3645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2785</v>
      </c>
      <c r="C432" s="760" t="s">
        <v>164</v>
      </c>
      <c r="D432" s="744" t="s">
        <v>5534</v>
      </c>
      <c r="E432" s="756">
        <v>50000.0</v>
      </c>
      <c r="F432" s="744" t="s">
        <v>2784</v>
      </c>
      <c r="G432" s="754" t="s">
        <v>2358</v>
      </c>
      <c r="H432" s="754" t="s">
        <v>29</v>
      </c>
      <c r="I432" s="754" t="s">
        <v>2359</v>
      </c>
      <c r="J432" s="754">
        <v>43703.0</v>
      </c>
      <c r="K432" s="757" t="s">
        <v>4027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3022</v>
      </c>
      <c r="C433" s="760" t="s">
        <v>164</v>
      </c>
      <c r="D433" s="744" t="s">
        <v>5534</v>
      </c>
      <c r="E433" s="756">
        <v>8000.0</v>
      </c>
      <c r="F433" s="744" t="s">
        <v>3021</v>
      </c>
      <c r="G433" s="754" t="s">
        <v>18</v>
      </c>
      <c r="H433" s="754" t="s">
        <v>62</v>
      </c>
      <c r="I433" s="754" t="s">
        <v>74</v>
      </c>
      <c r="J433" s="754">
        <v>44322.0</v>
      </c>
      <c r="K433" s="757" t="s">
        <v>3645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5597</v>
      </c>
      <c r="C434" s="744" t="s">
        <v>3636</v>
      </c>
      <c r="D434" s="744" t="s">
        <v>5533</v>
      </c>
      <c r="E434" s="756">
        <v>0.0</v>
      </c>
      <c r="F434" s="744" t="s">
        <v>4872</v>
      </c>
      <c r="G434" s="744" t="s">
        <v>18</v>
      </c>
      <c r="H434" s="744" t="s">
        <v>29</v>
      </c>
      <c r="I434" s="744" t="s">
        <v>5598</v>
      </c>
      <c r="J434" s="754">
        <v>44384.0</v>
      </c>
      <c r="K434" s="761" t="s">
        <v>3653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2377</v>
      </c>
      <c r="C435" s="760" t="s">
        <v>164</v>
      </c>
      <c r="D435" s="744" t="s">
        <v>5534</v>
      </c>
      <c r="E435" s="756">
        <v>10000.0</v>
      </c>
      <c r="F435" s="744" t="s">
        <v>2376</v>
      </c>
      <c r="G435" s="754" t="s">
        <v>18</v>
      </c>
      <c r="H435" s="754" t="s">
        <v>62</v>
      </c>
      <c r="I435" s="754" t="s">
        <v>74</v>
      </c>
      <c r="J435" s="754">
        <v>44321.0</v>
      </c>
      <c r="K435" s="757" t="s">
        <v>3653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3479</v>
      </c>
      <c r="C436" s="760" t="s">
        <v>3453</v>
      </c>
      <c r="D436" s="744" t="s">
        <v>5534</v>
      </c>
      <c r="E436" s="756">
        <v>47000.0</v>
      </c>
      <c r="F436" s="744" t="s">
        <v>3478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3645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5588</v>
      </c>
      <c r="C437" s="760" t="s">
        <v>3636</v>
      </c>
      <c r="D437" s="744" t="s">
        <v>5534</v>
      </c>
      <c r="E437" s="756">
        <v>156000.0</v>
      </c>
      <c r="F437" s="782" t="s">
        <v>1006</v>
      </c>
      <c r="G437" s="744" t="s">
        <v>67</v>
      </c>
      <c r="H437" s="744" t="s">
        <v>29</v>
      </c>
      <c r="I437" s="744" t="s">
        <v>3942</v>
      </c>
      <c r="J437" s="777">
        <v>44145.0</v>
      </c>
      <c r="K437" s="761" t="s">
        <v>3641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3115</v>
      </c>
      <c r="C438" s="760" t="s">
        <v>164</v>
      </c>
      <c r="D438" s="744" t="s">
        <v>5534</v>
      </c>
      <c r="E438" s="756">
        <v>20000.0</v>
      </c>
      <c r="F438" s="744" t="s">
        <v>3114</v>
      </c>
      <c r="G438" s="754" t="s">
        <v>18</v>
      </c>
      <c r="H438" s="754" t="s">
        <v>62</v>
      </c>
      <c r="I438" s="754" t="s">
        <v>63</v>
      </c>
      <c r="J438" s="754">
        <v>44319.0</v>
      </c>
      <c r="K438" s="757" t="s">
        <v>3645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3075</v>
      </c>
      <c r="C439" s="760" t="s">
        <v>164</v>
      </c>
      <c r="D439" s="744" t="s">
        <v>5534</v>
      </c>
      <c r="E439" s="756">
        <v>5000.0</v>
      </c>
      <c r="F439" s="744" t="s">
        <v>3074</v>
      </c>
      <c r="G439" s="754" t="s">
        <v>18</v>
      </c>
      <c r="H439" s="754" t="s">
        <v>62</v>
      </c>
      <c r="I439" s="754" t="s">
        <v>74</v>
      </c>
      <c r="J439" s="754">
        <v>44321.0</v>
      </c>
      <c r="K439" s="757" t="s">
        <v>38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3298</v>
      </c>
      <c r="C440" s="760" t="s">
        <v>164</v>
      </c>
      <c r="D440" s="744" t="s">
        <v>5534</v>
      </c>
      <c r="E440" s="756">
        <v>45000.0</v>
      </c>
      <c r="F440" s="744" t="s">
        <v>2037</v>
      </c>
      <c r="G440" s="754" t="s">
        <v>18</v>
      </c>
      <c r="H440" s="754" t="s">
        <v>62</v>
      </c>
      <c r="I440" s="754" t="s">
        <v>63</v>
      </c>
      <c r="J440" s="754">
        <v>44280.0</v>
      </c>
      <c r="K440" s="757" t="s">
        <v>3641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5599</v>
      </c>
      <c r="C441" s="744" t="s">
        <v>3636</v>
      </c>
      <c r="D441" s="744" t="s">
        <v>5533</v>
      </c>
      <c r="E441" s="756">
        <v>0.0</v>
      </c>
      <c r="F441" s="744" t="s">
        <v>4907</v>
      </c>
      <c r="G441" s="744" t="s">
        <v>18</v>
      </c>
      <c r="H441" s="744" t="s">
        <v>29</v>
      </c>
      <c r="I441" s="744" t="s">
        <v>3644</v>
      </c>
      <c r="J441" s="754">
        <v>44166.0</v>
      </c>
      <c r="K441" s="761" t="s">
        <v>3645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2899</v>
      </c>
      <c r="C442" s="760" t="s">
        <v>164</v>
      </c>
      <c r="D442" s="744" t="s">
        <v>5534</v>
      </c>
      <c r="E442" s="756">
        <v>6000.0</v>
      </c>
      <c r="F442" s="744" t="s">
        <v>2898</v>
      </c>
      <c r="G442" s="754" t="s">
        <v>18</v>
      </c>
      <c r="H442" s="754" t="s">
        <v>62</v>
      </c>
      <c r="I442" s="754" t="s">
        <v>63</v>
      </c>
      <c r="J442" s="754">
        <v>44295.0</v>
      </c>
      <c r="K442" s="757" t="s">
        <v>38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2542</v>
      </c>
      <c r="C443" s="760" t="s">
        <v>164</v>
      </c>
      <c r="D443" s="744" t="s">
        <v>5534</v>
      </c>
      <c r="E443" s="756">
        <v>4000.0</v>
      </c>
      <c r="F443" s="744" t="s">
        <v>2541</v>
      </c>
      <c r="G443" s="754" t="s">
        <v>18</v>
      </c>
      <c r="H443" s="754" t="s">
        <v>62</v>
      </c>
      <c r="I443" s="754" t="s">
        <v>2443</v>
      </c>
      <c r="J443" s="754">
        <v>44260.0</v>
      </c>
      <c r="K443" s="757" t="s">
        <v>3645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2855</v>
      </c>
      <c r="C444" s="744" t="s">
        <v>164</v>
      </c>
      <c r="D444" s="744" t="s">
        <v>5533</v>
      </c>
      <c r="E444" s="756">
        <v>156601.32</v>
      </c>
      <c r="F444" s="744" t="s">
        <v>2854</v>
      </c>
      <c r="G444" s="754" t="s">
        <v>18</v>
      </c>
      <c r="H444" s="754" t="s">
        <v>62</v>
      </c>
      <c r="I444" s="754" t="s">
        <v>74</v>
      </c>
      <c r="J444" s="754">
        <v>44280.0</v>
      </c>
      <c r="K444" s="757" t="s">
        <v>3645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2542</v>
      </c>
      <c r="C445" s="760" t="s">
        <v>164</v>
      </c>
      <c r="D445" s="744" t="s">
        <v>5534</v>
      </c>
      <c r="E445" s="756">
        <v>107481.43</v>
      </c>
      <c r="F445" s="744" t="s">
        <v>2541</v>
      </c>
      <c r="G445" s="754" t="s">
        <v>18</v>
      </c>
      <c r="H445" s="754" t="s">
        <v>62</v>
      </c>
      <c r="I445" s="754" t="s">
        <v>2443</v>
      </c>
      <c r="J445" s="754">
        <v>44260.0</v>
      </c>
      <c r="K445" s="757" t="s">
        <v>3645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2855</v>
      </c>
      <c r="C446" s="760" t="s">
        <v>164</v>
      </c>
      <c r="D446" s="744" t="s">
        <v>5534</v>
      </c>
      <c r="E446" s="756">
        <v>10000.0</v>
      </c>
      <c r="F446" s="744" t="s">
        <v>2854</v>
      </c>
      <c r="G446" s="754" t="s">
        <v>18</v>
      </c>
      <c r="H446" s="754" t="s">
        <v>62</v>
      </c>
      <c r="I446" s="754" t="s">
        <v>74</v>
      </c>
      <c r="J446" s="754">
        <v>44280.0</v>
      </c>
      <c r="K446" s="757" t="s">
        <v>3645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2966</v>
      </c>
      <c r="C447" s="760" t="s">
        <v>164</v>
      </c>
      <c r="D447" s="744" t="s">
        <v>5534</v>
      </c>
      <c r="E447" s="756">
        <v>20000.0</v>
      </c>
      <c r="F447" s="744" t="s">
        <v>2965</v>
      </c>
      <c r="G447" s="754" t="s">
        <v>18</v>
      </c>
      <c r="H447" s="754" t="s">
        <v>62</v>
      </c>
      <c r="I447" s="754" t="s">
        <v>63</v>
      </c>
      <c r="J447" s="754">
        <v>44263.0</v>
      </c>
      <c r="K447" s="757" t="s">
        <v>3641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2785</v>
      </c>
      <c r="C448" s="760" t="s">
        <v>164</v>
      </c>
      <c r="D448" s="744" t="s">
        <v>5534</v>
      </c>
      <c r="E448" s="756">
        <v>50000.0</v>
      </c>
      <c r="F448" s="744" t="s">
        <v>2784</v>
      </c>
      <c r="G448" s="754" t="s">
        <v>2358</v>
      </c>
      <c r="H448" s="754" t="s">
        <v>29</v>
      </c>
      <c r="I448" s="754" t="s">
        <v>2359</v>
      </c>
      <c r="J448" s="754">
        <v>43703.0</v>
      </c>
      <c r="K448" s="757" t="s">
        <v>4027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5600</v>
      </c>
      <c r="C449" s="744" t="s">
        <v>3636</v>
      </c>
      <c r="D449" s="744" t="s">
        <v>5533</v>
      </c>
      <c r="E449" s="756">
        <v>0.0</v>
      </c>
      <c r="F449" s="744" t="s">
        <v>3677</v>
      </c>
      <c r="G449" s="744" t="s">
        <v>67</v>
      </c>
      <c r="H449" s="744" t="s">
        <v>29</v>
      </c>
      <c r="I449" s="744" t="s">
        <v>3483</v>
      </c>
      <c r="J449" s="754">
        <v>44085.0</v>
      </c>
      <c r="K449" s="761" t="s">
        <v>3653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3055</v>
      </c>
      <c r="C450" s="760" t="s">
        <v>164</v>
      </c>
      <c r="D450" s="744" t="s">
        <v>5534</v>
      </c>
      <c r="E450" s="756">
        <v>10000.0</v>
      </c>
      <c r="F450" s="744" t="s">
        <v>3054</v>
      </c>
      <c r="G450" s="754" t="s">
        <v>2358</v>
      </c>
      <c r="H450" s="754" t="s">
        <v>29</v>
      </c>
      <c r="I450" s="754" t="s">
        <v>2359</v>
      </c>
      <c r="J450" s="754">
        <v>43564.0</v>
      </c>
      <c r="K450" s="757" t="s">
        <v>3657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3022</v>
      </c>
      <c r="C451" s="760" t="s">
        <v>164</v>
      </c>
      <c r="D451" s="744" t="s">
        <v>5534</v>
      </c>
      <c r="E451" s="756">
        <v>30000.0</v>
      </c>
      <c r="F451" s="744" t="s">
        <v>3021</v>
      </c>
      <c r="G451" s="754" t="s">
        <v>18</v>
      </c>
      <c r="H451" s="754" t="s">
        <v>62</v>
      </c>
      <c r="I451" s="754" t="s">
        <v>74</v>
      </c>
      <c r="J451" s="754">
        <v>44322.0</v>
      </c>
      <c r="K451" s="757" t="s">
        <v>3645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3229</v>
      </c>
      <c r="C452" s="760" t="s">
        <v>164</v>
      </c>
      <c r="D452" s="744" t="s">
        <v>5534</v>
      </c>
      <c r="E452" s="756">
        <v>300000.0</v>
      </c>
      <c r="F452" s="744" t="s">
        <v>3228</v>
      </c>
      <c r="G452" s="754" t="s">
        <v>2358</v>
      </c>
      <c r="H452" s="754" t="s">
        <v>29</v>
      </c>
      <c r="I452" s="754" t="s">
        <v>2359</v>
      </c>
      <c r="J452" s="754">
        <v>43894.0</v>
      </c>
      <c r="K452" s="757" t="s">
        <v>3653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2899</v>
      </c>
      <c r="C453" s="760" t="s">
        <v>164</v>
      </c>
      <c r="D453" s="744" t="s">
        <v>5534</v>
      </c>
      <c r="E453" s="756">
        <v>10000.0</v>
      </c>
      <c r="F453" s="744" t="s">
        <v>2898</v>
      </c>
      <c r="G453" s="754" t="s">
        <v>18</v>
      </c>
      <c r="H453" s="754" t="s">
        <v>62</v>
      </c>
      <c r="I453" s="754" t="s">
        <v>63</v>
      </c>
      <c r="J453" s="754">
        <v>44295.0</v>
      </c>
      <c r="K453" s="757" t="s">
        <v>38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3022</v>
      </c>
      <c r="C454" s="760" t="s">
        <v>164</v>
      </c>
      <c r="D454" s="744" t="s">
        <v>5534</v>
      </c>
      <c r="E454" s="756">
        <v>468601.48</v>
      </c>
      <c r="F454" s="744" t="s">
        <v>3021</v>
      </c>
      <c r="G454" s="754" t="s">
        <v>18</v>
      </c>
      <c r="H454" s="754" t="s">
        <v>62</v>
      </c>
      <c r="I454" s="754" t="s">
        <v>74</v>
      </c>
      <c r="J454" s="754">
        <v>44322.0</v>
      </c>
      <c r="K454" s="757" t="s">
        <v>3645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3088</v>
      </c>
      <c r="C455" s="760" t="s">
        <v>164</v>
      </c>
      <c r="D455" s="744" t="s">
        <v>5534</v>
      </c>
      <c r="E455" s="763">
        <v>2200.0</v>
      </c>
      <c r="F455" s="744" t="s">
        <v>1623</v>
      </c>
      <c r="G455" s="754" t="s">
        <v>18</v>
      </c>
      <c r="H455" s="754" t="s">
        <v>62</v>
      </c>
      <c r="I455" s="754" t="s">
        <v>63</v>
      </c>
      <c r="J455" s="754">
        <v>44322.0</v>
      </c>
      <c r="K455" s="757" t="s">
        <v>3645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3022</v>
      </c>
      <c r="C456" s="760" t="s">
        <v>164</v>
      </c>
      <c r="D456" s="744" t="s">
        <v>5534</v>
      </c>
      <c r="E456" s="756">
        <v>20000.0</v>
      </c>
      <c r="F456" s="744" t="s">
        <v>3021</v>
      </c>
      <c r="G456" s="754" t="s">
        <v>18</v>
      </c>
      <c r="H456" s="754" t="s">
        <v>62</v>
      </c>
      <c r="I456" s="754" t="s">
        <v>74</v>
      </c>
      <c r="J456" s="754">
        <v>44322.0</v>
      </c>
      <c r="K456" s="757" t="s">
        <v>3645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2798</v>
      </c>
      <c r="C457" s="760" t="s">
        <v>164</v>
      </c>
      <c r="D457" s="744" t="s">
        <v>5534</v>
      </c>
      <c r="E457" s="756">
        <v>15000.0</v>
      </c>
      <c r="F457" s="744" t="s">
        <v>2797</v>
      </c>
      <c r="G457" s="754" t="s">
        <v>2358</v>
      </c>
      <c r="H457" s="754" t="s">
        <v>29</v>
      </c>
      <c r="I457" s="754" t="s">
        <v>2371</v>
      </c>
      <c r="J457" s="754">
        <v>43752.0</v>
      </c>
      <c r="K457" s="757" t="s">
        <v>3645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2377</v>
      </c>
      <c r="C458" s="760" t="s">
        <v>164</v>
      </c>
      <c r="D458" s="744" t="s">
        <v>5534</v>
      </c>
      <c r="E458" s="756">
        <v>30000.0</v>
      </c>
      <c r="F458" s="744" t="s">
        <v>2376</v>
      </c>
      <c r="G458" s="754" t="s">
        <v>18</v>
      </c>
      <c r="H458" s="754" t="s">
        <v>62</v>
      </c>
      <c r="I458" s="754" t="s">
        <v>74</v>
      </c>
      <c r="J458" s="754">
        <v>44321.0</v>
      </c>
      <c r="K458" s="757" t="s">
        <v>3653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2748</v>
      </c>
      <c r="C459" s="760" t="s">
        <v>164</v>
      </c>
      <c r="D459" s="744" t="s">
        <v>5534</v>
      </c>
      <c r="E459" s="756">
        <v>40000.0</v>
      </c>
      <c r="F459" s="744" t="s">
        <v>2747</v>
      </c>
      <c r="G459" s="754" t="s">
        <v>18</v>
      </c>
      <c r="H459" s="754" t="s">
        <v>62</v>
      </c>
      <c r="I459" s="754" t="s">
        <v>63</v>
      </c>
      <c r="J459" s="754">
        <v>44272.0</v>
      </c>
      <c r="K459" s="757" t="s">
        <v>5555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5601</v>
      </c>
      <c r="C460" s="744" t="s">
        <v>3636</v>
      </c>
      <c r="D460" s="744" t="s">
        <v>5533</v>
      </c>
      <c r="E460" s="756">
        <v>0.0</v>
      </c>
      <c r="F460" s="744" t="s">
        <v>4249</v>
      </c>
      <c r="G460" s="744" t="s">
        <v>18</v>
      </c>
      <c r="H460" s="744" t="s">
        <v>19</v>
      </c>
      <c r="I460" s="744" t="s">
        <v>52</v>
      </c>
      <c r="J460" s="754"/>
      <c r="K460" s="761" t="s">
        <v>3645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3261</v>
      </c>
      <c r="C461" s="760" t="s">
        <v>164</v>
      </c>
      <c r="D461" s="744" t="s">
        <v>5534</v>
      </c>
      <c r="E461" s="756">
        <v>100000.0</v>
      </c>
      <c r="F461" s="744" t="s">
        <v>3260</v>
      </c>
      <c r="G461" s="754" t="s">
        <v>18</v>
      </c>
      <c r="H461" s="754" t="s">
        <v>62</v>
      </c>
      <c r="I461" s="754" t="s">
        <v>74</v>
      </c>
      <c r="J461" s="754">
        <v>44319.0</v>
      </c>
      <c r="K461" s="757" t="s">
        <v>3645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2769</v>
      </c>
      <c r="C462" s="760" t="s">
        <v>164</v>
      </c>
      <c r="D462" s="744" t="s">
        <v>2366</v>
      </c>
      <c r="E462" s="756">
        <v>15000.0</v>
      </c>
      <c r="F462" s="744" t="s">
        <v>2768</v>
      </c>
      <c r="G462" s="754" t="s">
        <v>2358</v>
      </c>
      <c r="H462" s="754" t="s">
        <v>29</v>
      </c>
      <c r="I462" s="754" t="s">
        <v>2359</v>
      </c>
      <c r="J462" s="754">
        <v>43859.0</v>
      </c>
      <c r="K462" s="757" t="s">
        <v>3653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5602</v>
      </c>
      <c r="C463" s="760" t="s">
        <v>3636</v>
      </c>
      <c r="D463" s="744" t="s">
        <v>5534</v>
      </c>
      <c r="E463" s="756">
        <v>3440319.83</v>
      </c>
      <c r="F463" s="744" t="s">
        <v>4187</v>
      </c>
      <c r="G463" s="744" t="s">
        <v>18</v>
      </c>
      <c r="H463" s="744" t="s">
        <v>29</v>
      </c>
      <c r="I463" s="744" t="s">
        <v>3531</v>
      </c>
      <c r="J463" s="754"/>
      <c r="K463" s="761" t="s">
        <v>3657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3022</v>
      </c>
      <c r="C464" s="760" t="s">
        <v>164</v>
      </c>
      <c r="D464" s="744" t="s">
        <v>5534</v>
      </c>
      <c r="E464" s="756">
        <v>10000.0</v>
      </c>
      <c r="F464" s="744" t="s">
        <v>3021</v>
      </c>
      <c r="G464" s="754" t="s">
        <v>18</v>
      </c>
      <c r="H464" s="754" t="s">
        <v>62</v>
      </c>
      <c r="I464" s="754" t="s">
        <v>74</v>
      </c>
      <c r="J464" s="754">
        <v>44322.0</v>
      </c>
      <c r="K464" s="757" t="s">
        <v>3645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5572</v>
      </c>
      <c r="C465" s="760" t="s">
        <v>3636</v>
      </c>
      <c r="D465" s="744" t="s">
        <v>5534</v>
      </c>
      <c r="E465" s="756">
        <v>155000.0</v>
      </c>
      <c r="F465" s="744" t="s">
        <v>4923</v>
      </c>
      <c r="G465" s="733" t="s">
        <v>67</v>
      </c>
      <c r="H465" s="744" t="s">
        <v>29</v>
      </c>
      <c r="I465" s="733" t="s">
        <v>4308</v>
      </c>
      <c r="J465" s="777">
        <v>44180.0</v>
      </c>
      <c r="K465" s="761" t="s">
        <v>3645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5603</v>
      </c>
      <c r="C466" s="785" t="s">
        <v>3636</v>
      </c>
      <c r="D466" s="786" t="s">
        <v>5534</v>
      </c>
      <c r="E466" s="787">
        <v>5000.0</v>
      </c>
      <c r="F466" s="786" t="s">
        <v>629</v>
      </c>
      <c r="G466" s="786" t="s">
        <v>18</v>
      </c>
      <c r="H466" s="786" t="s">
        <v>19</v>
      </c>
      <c r="I466" s="786" t="s">
        <v>52</v>
      </c>
      <c r="J466" s="788">
        <v>44407.0</v>
      </c>
      <c r="K466" s="789" t="s">
        <v>3641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5586</v>
      </c>
      <c r="C467" s="744" t="s">
        <v>3636</v>
      </c>
      <c r="D467" s="744" t="s">
        <v>5533</v>
      </c>
      <c r="E467" s="756">
        <v>0.0</v>
      </c>
      <c r="F467" s="744" t="s">
        <v>4792</v>
      </c>
      <c r="G467" s="744" t="s">
        <v>67</v>
      </c>
      <c r="H467" s="744" t="s">
        <v>29</v>
      </c>
      <c r="I467" s="744" t="s">
        <v>3483</v>
      </c>
      <c r="J467" s="754">
        <v>44090.0</v>
      </c>
      <c r="K467" s="761" t="s">
        <v>3653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2475</v>
      </c>
      <c r="C468" s="760" t="s">
        <v>164</v>
      </c>
      <c r="D468" s="744" t="s">
        <v>5534</v>
      </c>
      <c r="E468" s="756">
        <v>150000.0</v>
      </c>
      <c r="F468" s="744" t="s">
        <v>2474</v>
      </c>
      <c r="G468" s="754" t="s">
        <v>18</v>
      </c>
      <c r="H468" s="754" t="s">
        <v>62</v>
      </c>
      <c r="I468" s="754" t="s">
        <v>74</v>
      </c>
      <c r="J468" s="754">
        <v>44295.0</v>
      </c>
      <c r="K468" s="757" t="s">
        <v>3641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2654</v>
      </c>
      <c r="C469" s="760" t="s">
        <v>164</v>
      </c>
      <c r="D469" s="744" t="s">
        <v>5534</v>
      </c>
      <c r="E469" s="756">
        <v>13000.0</v>
      </c>
      <c r="F469" s="744" t="s">
        <v>754</v>
      </c>
      <c r="G469" s="754" t="s">
        <v>18</v>
      </c>
      <c r="H469" s="754" t="s">
        <v>62</v>
      </c>
      <c r="I469" s="754" t="s">
        <v>63</v>
      </c>
      <c r="J469" s="754">
        <v>44321.0</v>
      </c>
      <c r="K469" s="757" t="s">
        <v>3645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5604</v>
      </c>
      <c r="C470" s="760" t="s">
        <v>3636</v>
      </c>
      <c r="D470" s="744" t="s">
        <v>5534</v>
      </c>
      <c r="E470" s="756">
        <v>199844.32</v>
      </c>
      <c r="F470" s="744" t="s">
        <v>4226</v>
      </c>
      <c r="G470" s="744" t="s">
        <v>67</v>
      </c>
      <c r="H470" s="744" t="s">
        <v>29</v>
      </c>
      <c r="I470" s="744" t="s">
        <v>3483</v>
      </c>
      <c r="J470" s="754">
        <v>44228.0</v>
      </c>
      <c r="K470" s="761" t="s">
        <v>3641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3022</v>
      </c>
      <c r="C471" s="760" t="s">
        <v>164</v>
      </c>
      <c r="D471" s="744" t="s">
        <v>5534</v>
      </c>
      <c r="E471" s="756">
        <v>10000.0</v>
      </c>
      <c r="F471" s="744" t="s">
        <v>3021</v>
      </c>
      <c r="G471" s="754" t="s">
        <v>18</v>
      </c>
      <c r="H471" s="754" t="s">
        <v>62</v>
      </c>
      <c r="I471" s="754" t="s">
        <v>74</v>
      </c>
      <c r="J471" s="754">
        <v>44322.0</v>
      </c>
      <c r="K471" s="757" t="s">
        <v>3645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2748</v>
      </c>
      <c r="C472" s="760" t="s">
        <v>164</v>
      </c>
      <c r="D472" s="744" t="s">
        <v>2366</v>
      </c>
      <c r="E472" s="756">
        <v>30000.0</v>
      </c>
      <c r="F472" s="744" t="s">
        <v>2747</v>
      </c>
      <c r="G472" s="754" t="s">
        <v>18</v>
      </c>
      <c r="H472" s="754" t="s">
        <v>62</v>
      </c>
      <c r="I472" s="754" t="s">
        <v>63</v>
      </c>
      <c r="J472" s="754">
        <v>44272.0</v>
      </c>
      <c r="K472" s="757" t="s">
        <v>5555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5605</v>
      </c>
      <c r="C473" s="744" t="s">
        <v>3636</v>
      </c>
      <c r="D473" s="744" t="s">
        <v>5533</v>
      </c>
      <c r="E473" s="756">
        <v>0.0</v>
      </c>
      <c r="F473" s="744" t="s">
        <v>3875</v>
      </c>
      <c r="G473" s="744" t="s">
        <v>18</v>
      </c>
      <c r="H473" s="744" t="s">
        <v>29</v>
      </c>
      <c r="I473" s="744" t="s">
        <v>3644</v>
      </c>
      <c r="J473" s="754">
        <v>44141.0</v>
      </c>
      <c r="K473" s="761" t="s">
        <v>3645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2785</v>
      </c>
      <c r="C474" s="760" t="s">
        <v>164</v>
      </c>
      <c r="D474" s="744" t="s">
        <v>5534</v>
      </c>
      <c r="E474" s="756">
        <v>6000.0</v>
      </c>
      <c r="F474" s="744" t="s">
        <v>2784</v>
      </c>
      <c r="G474" s="754" t="s">
        <v>2358</v>
      </c>
      <c r="H474" s="754" t="s">
        <v>29</v>
      </c>
      <c r="I474" s="754" t="s">
        <v>2359</v>
      </c>
      <c r="J474" s="754">
        <v>43703.0</v>
      </c>
      <c r="K474" s="757" t="s">
        <v>4027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5606</v>
      </c>
      <c r="C475" s="760" t="s">
        <v>3636</v>
      </c>
      <c r="D475" s="744" t="s">
        <v>5534</v>
      </c>
      <c r="E475" s="756">
        <v>20000.0</v>
      </c>
      <c r="F475" s="744" t="s">
        <v>3871</v>
      </c>
      <c r="G475" s="744" t="s">
        <v>2358</v>
      </c>
      <c r="H475" s="744" t="s">
        <v>29</v>
      </c>
      <c r="I475" s="744" t="s">
        <v>2358</v>
      </c>
      <c r="J475" s="754">
        <v>44235.0</v>
      </c>
      <c r="K475" s="761" t="s">
        <v>3645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3411</v>
      </c>
      <c r="C476" s="760" t="s">
        <v>164</v>
      </c>
      <c r="D476" s="744" t="s">
        <v>5534</v>
      </c>
      <c r="E476" s="756">
        <v>16000.0</v>
      </c>
      <c r="F476" s="744" t="s">
        <v>3410</v>
      </c>
      <c r="G476" s="754" t="s">
        <v>2358</v>
      </c>
      <c r="H476" s="754" t="s">
        <v>29</v>
      </c>
      <c r="I476" s="754" t="s">
        <v>2359</v>
      </c>
      <c r="J476" s="754">
        <v>43567.0</v>
      </c>
      <c r="K476" s="757" t="s">
        <v>3645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5607</v>
      </c>
      <c r="C477" s="744" t="s">
        <v>3636</v>
      </c>
      <c r="D477" s="744" t="s">
        <v>5533</v>
      </c>
      <c r="E477" s="756">
        <v>0.0</v>
      </c>
      <c r="F477" s="744" t="s">
        <v>3811</v>
      </c>
      <c r="G477" s="744" t="s">
        <v>67</v>
      </c>
      <c r="H477" s="744" t="s">
        <v>29</v>
      </c>
      <c r="I477" s="744" t="s">
        <v>3812</v>
      </c>
      <c r="J477" s="754">
        <v>44120.0</v>
      </c>
      <c r="K477" s="761" t="s">
        <v>3645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2607</v>
      </c>
      <c r="C478" s="760" t="s">
        <v>164</v>
      </c>
      <c r="D478" s="744" t="s">
        <v>5534</v>
      </c>
      <c r="E478" s="756">
        <v>500.0</v>
      </c>
      <c r="F478" s="744" t="s">
        <v>660</v>
      </c>
      <c r="G478" s="754" t="s">
        <v>18</v>
      </c>
      <c r="H478" s="754" t="s">
        <v>62</v>
      </c>
      <c r="I478" s="754" t="s">
        <v>63</v>
      </c>
      <c r="J478" s="754">
        <v>44280.0</v>
      </c>
      <c r="K478" s="757" t="s">
        <v>3645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5607</v>
      </c>
      <c r="C479" s="760" t="s">
        <v>3636</v>
      </c>
      <c r="D479" s="744" t="s">
        <v>2366</v>
      </c>
      <c r="E479" s="756">
        <v>200000.0</v>
      </c>
      <c r="F479" s="744" t="s">
        <v>3811</v>
      </c>
      <c r="G479" s="744" t="s">
        <v>67</v>
      </c>
      <c r="H479" s="744" t="s">
        <v>29</v>
      </c>
      <c r="I479" s="744" t="s">
        <v>3812</v>
      </c>
      <c r="J479" s="754">
        <v>44120.0</v>
      </c>
      <c r="K479" s="761" t="s">
        <v>3645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2661</v>
      </c>
      <c r="C480" s="760" t="s">
        <v>164</v>
      </c>
      <c r="D480" s="744" t="s">
        <v>5534</v>
      </c>
      <c r="E480" s="756">
        <v>12000.0</v>
      </c>
      <c r="F480" s="744" t="s">
        <v>819</v>
      </c>
      <c r="G480" s="754" t="s">
        <v>18</v>
      </c>
      <c r="H480" s="754" t="s">
        <v>62</v>
      </c>
      <c r="I480" s="754" t="s">
        <v>74</v>
      </c>
      <c r="J480" s="754">
        <v>44328.0</v>
      </c>
      <c r="K480" s="757" t="s">
        <v>3641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5608</v>
      </c>
      <c r="C481" s="760" t="s">
        <v>3636</v>
      </c>
      <c r="D481" s="744" t="s">
        <v>5534</v>
      </c>
      <c r="E481" s="756">
        <v>30000.0</v>
      </c>
      <c r="F481" s="744" t="s">
        <v>4561</v>
      </c>
      <c r="G481" s="744" t="s">
        <v>67</v>
      </c>
      <c r="H481" s="744" t="s">
        <v>29</v>
      </c>
      <c r="I481" s="790" t="s">
        <v>4562</v>
      </c>
      <c r="J481" s="754">
        <v>44130.0</v>
      </c>
      <c r="K481" s="761" t="s">
        <v>3645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2785</v>
      </c>
      <c r="C482" s="760" t="s">
        <v>164</v>
      </c>
      <c r="D482" s="744" t="s">
        <v>5534</v>
      </c>
      <c r="E482" s="756">
        <v>2000.0</v>
      </c>
      <c r="F482" s="744" t="s">
        <v>2784</v>
      </c>
      <c r="G482" s="754" t="s">
        <v>2358</v>
      </c>
      <c r="H482" s="754" t="s">
        <v>29</v>
      </c>
      <c r="I482" s="754" t="s">
        <v>2359</v>
      </c>
      <c r="J482" s="754">
        <v>43703.0</v>
      </c>
      <c r="K482" s="757" t="s">
        <v>4027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2899</v>
      </c>
      <c r="C483" s="760" t="s">
        <v>164</v>
      </c>
      <c r="D483" s="744" t="s">
        <v>5534</v>
      </c>
      <c r="E483" s="756">
        <v>15000.0</v>
      </c>
      <c r="F483" s="744" t="s">
        <v>2898</v>
      </c>
      <c r="G483" s="754" t="s">
        <v>18</v>
      </c>
      <c r="H483" s="754" t="s">
        <v>62</v>
      </c>
      <c r="I483" s="754" t="s">
        <v>63</v>
      </c>
      <c r="J483" s="754">
        <v>44295.0</v>
      </c>
      <c r="K483" s="757" t="s">
        <v>38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2862</v>
      </c>
      <c r="C484" s="760" t="s">
        <v>164</v>
      </c>
      <c r="D484" s="744" t="s">
        <v>5534</v>
      </c>
      <c r="E484" s="756">
        <v>2000.0</v>
      </c>
      <c r="F484" s="744" t="s">
        <v>2861</v>
      </c>
      <c r="G484" s="754" t="s">
        <v>18</v>
      </c>
      <c r="H484" s="754" t="s">
        <v>62</v>
      </c>
      <c r="I484" s="754" t="s">
        <v>2443</v>
      </c>
      <c r="J484" s="754">
        <v>44266.0</v>
      </c>
      <c r="K484" s="757" t="s">
        <v>3653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2493</v>
      </c>
      <c r="C485" s="760" t="s">
        <v>164</v>
      </c>
      <c r="D485" s="744" t="s">
        <v>5534</v>
      </c>
      <c r="E485" s="756">
        <v>1000000.0</v>
      </c>
      <c r="F485" s="744" t="s">
        <v>425</v>
      </c>
      <c r="G485" s="754" t="s">
        <v>18</v>
      </c>
      <c r="H485" s="754" t="s">
        <v>62</v>
      </c>
      <c r="I485" s="754" t="s">
        <v>63</v>
      </c>
      <c r="J485" s="754">
        <v>44263.0</v>
      </c>
      <c r="K485" s="757" t="s">
        <v>3645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5609</v>
      </c>
      <c r="C486" s="744" t="s">
        <v>3636</v>
      </c>
      <c r="D486" s="744" t="s">
        <v>5533</v>
      </c>
      <c r="E486" s="756">
        <v>0.0</v>
      </c>
      <c r="F486" s="744" t="s">
        <v>4639</v>
      </c>
      <c r="G486" s="744" t="s">
        <v>67</v>
      </c>
      <c r="H486" s="744" t="s">
        <v>29</v>
      </c>
      <c r="I486" s="744" t="s">
        <v>3904</v>
      </c>
      <c r="J486" s="754">
        <v>44775.0</v>
      </c>
      <c r="K486" s="761" t="s">
        <v>3657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2769</v>
      </c>
      <c r="C487" s="744" t="s">
        <v>164</v>
      </c>
      <c r="D487" s="744" t="s">
        <v>5533</v>
      </c>
      <c r="E487" s="756">
        <v>467689.84</v>
      </c>
      <c r="F487" s="744" t="s">
        <v>2768</v>
      </c>
      <c r="G487" s="754" t="s">
        <v>2358</v>
      </c>
      <c r="H487" s="754" t="s">
        <v>29</v>
      </c>
      <c r="I487" s="754" t="s">
        <v>2359</v>
      </c>
      <c r="J487" s="754">
        <v>43859.0</v>
      </c>
      <c r="K487" s="757" t="s">
        <v>3653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5580</v>
      </c>
      <c r="C488" s="744" t="s">
        <v>3636</v>
      </c>
      <c r="D488" s="744" t="s">
        <v>5533</v>
      </c>
      <c r="E488" s="756">
        <v>0.0</v>
      </c>
      <c r="F488" s="744" t="s">
        <v>3860</v>
      </c>
      <c r="G488" s="744" t="s">
        <v>67</v>
      </c>
      <c r="H488" s="744" t="s">
        <v>29</v>
      </c>
      <c r="I488" s="744" t="s">
        <v>3483</v>
      </c>
      <c r="J488" s="754">
        <v>44228.0</v>
      </c>
      <c r="K488" s="761" t="s">
        <v>3641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5610</v>
      </c>
      <c r="C489" s="760" t="s">
        <v>3636</v>
      </c>
      <c r="D489" s="744" t="s">
        <v>5534</v>
      </c>
      <c r="E489" s="756">
        <v>387869.72</v>
      </c>
      <c r="F489" s="744" t="s">
        <v>5611</v>
      </c>
      <c r="G489" s="744" t="s">
        <v>2358</v>
      </c>
      <c r="H489" s="744" t="s">
        <v>29</v>
      </c>
      <c r="I489" s="744" t="s">
        <v>2358</v>
      </c>
      <c r="J489" s="754">
        <v>44195.0</v>
      </c>
      <c r="K489" s="761" t="s">
        <v>3653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5572</v>
      </c>
      <c r="C490" s="760" t="s">
        <v>3636</v>
      </c>
      <c r="D490" s="744" t="s">
        <v>5534</v>
      </c>
      <c r="E490" s="756">
        <v>169129.47</v>
      </c>
      <c r="F490" s="744" t="s">
        <v>4923</v>
      </c>
      <c r="G490" s="744" t="s">
        <v>67</v>
      </c>
      <c r="H490" s="744" t="s">
        <v>29</v>
      </c>
      <c r="I490" s="744" t="s">
        <v>4308</v>
      </c>
      <c r="J490" s="754">
        <v>44180.0</v>
      </c>
      <c r="K490" s="761" t="s">
        <v>3645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5612</v>
      </c>
      <c r="C491" s="760" t="s">
        <v>3636</v>
      </c>
      <c r="D491" s="744" t="s">
        <v>5534</v>
      </c>
      <c r="E491" s="756">
        <v>300000.0</v>
      </c>
      <c r="F491" s="744" t="s">
        <v>5188</v>
      </c>
      <c r="G491" s="744" t="s">
        <v>67</v>
      </c>
      <c r="H491" s="744" t="s">
        <v>29</v>
      </c>
      <c r="I491" s="744" t="s">
        <v>4287</v>
      </c>
      <c r="J491" s="754">
        <v>44397.0</v>
      </c>
      <c r="K491" s="761" t="s">
        <v>3653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2844</v>
      </c>
      <c r="C492" s="760" t="s">
        <v>164</v>
      </c>
      <c r="D492" s="744" t="s">
        <v>5534</v>
      </c>
      <c r="E492" s="756">
        <v>15000.0</v>
      </c>
      <c r="F492" s="744" t="s">
        <v>2843</v>
      </c>
      <c r="G492" s="754" t="s">
        <v>2358</v>
      </c>
      <c r="H492" s="754" t="s">
        <v>29</v>
      </c>
      <c r="I492" s="754" t="s">
        <v>2359</v>
      </c>
      <c r="J492" s="754">
        <v>43605.0</v>
      </c>
      <c r="K492" s="757" t="s">
        <v>3653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3022</v>
      </c>
      <c r="C493" s="760" t="s">
        <v>164</v>
      </c>
      <c r="D493" s="744" t="s">
        <v>5534</v>
      </c>
      <c r="E493" s="756">
        <v>36000.0</v>
      </c>
      <c r="F493" s="744" t="s">
        <v>3021</v>
      </c>
      <c r="G493" s="754" t="s">
        <v>18</v>
      </c>
      <c r="H493" s="754" t="s">
        <v>62</v>
      </c>
      <c r="I493" s="754" t="s">
        <v>74</v>
      </c>
      <c r="J493" s="754">
        <v>44322.0</v>
      </c>
      <c r="K493" s="757" t="s">
        <v>3645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5613</v>
      </c>
      <c r="C494" s="744" t="s">
        <v>3636</v>
      </c>
      <c r="D494" s="744" t="s">
        <v>5533</v>
      </c>
      <c r="E494" s="756">
        <v>0.0</v>
      </c>
      <c r="F494" s="744" t="s">
        <v>4966</v>
      </c>
      <c r="G494" s="744" t="s">
        <v>67</v>
      </c>
      <c r="H494" s="744" t="s">
        <v>29</v>
      </c>
      <c r="I494" s="744" t="s">
        <v>3812</v>
      </c>
      <c r="J494" s="754">
        <v>44078.0</v>
      </c>
      <c r="K494" s="761" t="s">
        <v>3641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3229</v>
      </c>
      <c r="C495" s="760" t="s">
        <v>164</v>
      </c>
      <c r="D495" s="744" t="s">
        <v>5534</v>
      </c>
      <c r="E495" s="756">
        <v>29127.62</v>
      </c>
      <c r="F495" s="744" t="s">
        <v>3228</v>
      </c>
      <c r="G495" s="754" t="s">
        <v>2358</v>
      </c>
      <c r="H495" s="754" t="s">
        <v>29</v>
      </c>
      <c r="I495" s="754" t="s">
        <v>2359</v>
      </c>
      <c r="J495" s="754">
        <v>43894.0</v>
      </c>
      <c r="K495" s="757" t="s">
        <v>3653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2694</v>
      </c>
      <c r="C496" s="760" t="s">
        <v>164</v>
      </c>
      <c r="D496" s="744" t="s">
        <v>5534</v>
      </c>
      <c r="E496" s="756">
        <v>4000.0</v>
      </c>
      <c r="F496" s="744" t="s">
        <v>2693</v>
      </c>
      <c r="G496" s="754" t="s">
        <v>18</v>
      </c>
      <c r="H496" s="754" t="s">
        <v>62</v>
      </c>
      <c r="I496" s="754" t="s">
        <v>74</v>
      </c>
      <c r="J496" s="754">
        <v>44291.0</v>
      </c>
      <c r="K496" s="757" t="s">
        <v>3645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5612</v>
      </c>
      <c r="C497" s="760" t="s">
        <v>3636</v>
      </c>
      <c r="D497" s="744" t="s">
        <v>2366</v>
      </c>
      <c r="E497" s="756">
        <v>83704.06</v>
      </c>
      <c r="F497" s="744" t="s">
        <v>5614</v>
      </c>
      <c r="G497" s="744" t="s">
        <v>67</v>
      </c>
      <c r="H497" s="744" t="s">
        <v>29</v>
      </c>
      <c r="I497" s="744" t="s">
        <v>4287</v>
      </c>
      <c r="J497" s="754">
        <v>44397.0</v>
      </c>
      <c r="K497" s="761" t="s">
        <v>3653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5615</v>
      </c>
      <c r="C498" s="760" t="s">
        <v>3636</v>
      </c>
      <c r="D498" s="744" t="s">
        <v>2366</v>
      </c>
      <c r="E498" s="756">
        <v>5000.0</v>
      </c>
      <c r="F498" s="744" t="s">
        <v>4005</v>
      </c>
      <c r="G498" s="744" t="s">
        <v>18</v>
      </c>
      <c r="H498" s="744" t="s">
        <v>29</v>
      </c>
      <c r="I498" s="744" t="s">
        <v>4006</v>
      </c>
      <c r="J498" s="754">
        <v>44305.0</v>
      </c>
      <c r="K498" s="761" t="s">
        <v>3657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3291</v>
      </c>
      <c r="C499" s="744" t="s">
        <v>164</v>
      </c>
      <c r="D499" s="744" t="s">
        <v>5533</v>
      </c>
      <c r="E499" s="756">
        <v>110571.37</v>
      </c>
      <c r="F499" s="744" t="s">
        <v>3290</v>
      </c>
      <c r="G499" s="754" t="s">
        <v>2468</v>
      </c>
      <c r="H499" s="754" t="s">
        <v>29</v>
      </c>
      <c r="I499" s="754" t="s">
        <v>2468</v>
      </c>
      <c r="J499" s="754">
        <v>43990.0</v>
      </c>
      <c r="K499" s="757" t="s">
        <v>3657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5616</v>
      </c>
      <c r="C500" s="744" t="s">
        <v>3636</v>
      </c>
      <c r="D500" s="744" t="s">
        <v>5533</v>
      </c>
      <c r="E500" s="756">
        <v>0.0</v>
      </c>
      <c r="F500" s="744" t="s">
        <v>4986</v>
      </c>
      <c r="G500" s="744" t="s">
        <v>18</v>
      </c>
      <c r="H500" s="744" t="s">
        <v>29</v>
      </c>
      <c r="I500" s="744" t="s">
        <v>3644</v>
      </c>
      <c r="J500" s="754">
        <v>44148.0</v>
      </c>
      <c r="K500" s="761" t="s">
        <v>3645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2377</v>
      </c>
      <c r="C501" s="760" t="s">
        <v>164</v>
      </c>
      <c r="D501" s="744" t="s">
        <v>5534</v>
      </c>
      <c r="E501" s="756">
        <v>3000.0</v>
      </c>
      <c r="F501" s="744" t="s">
        <v>2376</v>
      </c>
      <c r="G501" s="754" t="s">
        <v>18</v>
      </c>
      <c r="H501" s="754" t="s">
        <v>62</v>
      </c>
      <c r="I501" s="754" t="s">
        <v>74</v>
      </c>
      <c r="J501" s="754">
        <v>44321.0</v>
      </c>
      <c r="K501" s="757" t="s">
        <v>3653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3022</v>
      </c>
      <c r="C502" s="760" t="s">
        <v>164</v>
      </c>
      <c r="D502" s="744" t="s">
        <v>5534</v>
      </c>
      <c r="E502" s="756">
        <v>9000.0</v>
      </c>
      <c r="F502" s="744" t="s">
        <v>3021</v>
      </c>
      <c r="G502" s="754" t="s">
        <v>18</v>
      </c>
      <c r="H502" s="754" t="s">
        <v>62</v>
      </c>
      <c r="I502" s="754" t="s">
        <v>74</v>
      </c>
      <c r="J502" s="754">
        <v>44322.0</v>
      </c>
      <c r="K502" s="757" t="s">
        <v>3645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5617</v>
      </c>
      <c r="C503" s="760" t="s">
        <v>3636</v>
      </c>
      <c r="D503" s="744" t="s">
        <v>5534</v>
      </c>
      <c r="E503" s="756">
        <v>10000.0</v>
      </c>
      <c r="F503" s="744" t="s">
        <v>4942</v>
      </c>
      <c r="G503" s="744" t="s">
        <v>18</v>
      </c>
      <c r="H503" s="744" t="s">
        <v>29</v>
      </c>
      <c r="I503" s="744" t="s">
        <v>3644</v>
      </c>
      <c r="J503" s="754">
        <v>44133.0</v>
      </c>
      <c r="K503" s="761" t="s">
        <v>3653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5618</v>
      </c>
      <c r="C504" s="760" t="s">
        <v>3636</v>
      </c>
      <c r="D504" s="744" t="s">
        <v>2366</v>
      </c>
      <c r="E504" s="756">
        <v>117509.41</v>
      </c>
      <c r="F504" s="744" t="s">
        <v>4015</v>
      </c>
      <c r="G504" s="744" t="s">
        <v>2358</v>
      </c>
      <c r="H504" s="744" t="s">
        <v>29</v>
      </c>
      <c r="I504" s="744" t="s">
        <v>2358</v>
      </c>
      <c r="J504" s="754">
        <v>44368.0</v>
      </c>
      <c r="K504" s="761" t="s">
        <v>3645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5619</v>
      </c>
      <c r="C505" s="744" t="s">
        <v>3636</v>
      </c>
      <c r="D505" s="744" t="s">
        <v>5533</v>
      </c>
      <c r="E505" s="756">
        <v>0.0</v>
      </c>
      <c r="F505" s="744" t="s">
        <v>4801</v>
      </c>
      <c r="G505" s="744" t="s">
        <v>18</v>
      </c>
      <c r="H505" s="744" t="s">
        <v>29</v>
      </c>
      <c r="I505" s="744" t="s">
        <v>3644</v>
      </c>
      <c r="J505" s="754">
        <v>44196.0</v>
      </c>
      <c r="K505" s="761" t="s">
        <v>38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2785</v>
      </c>
      <c r="C506" s="760" t="s">
        <v>164</v>
      </c>
      <c r="D506" s="744" t="s">
        <v>5534</v>
      </c>
      <c r="E506" s="756">
        <v>70000.0</v>
      </c>
      <c r="F506" s="744" t="s">
        <v>2784</v>
      </c>
      <c r="G506" s="754" t="s">
        <v>2358</v>
      </c>
      <c r="H506" s="754" t="s">
        <v>29</v>
      </c>
      <c r="I506" s="754" t="s">
        <v>2359</v>
      </c>
      <c r="J506" s="754">
        <v>43703.0</v>
      </c>
      <c r="K506" s="757" t="s">
        <v>4027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5583</v>
      </c>
      <c r="C507" s="760" t="s">
        <v>3636</v>
      </c>
      <c r="D507" s="744" t="s">
        <v>2366</v>
      </c>
      <c r="E507" s="756">
        <v>56000.0</v>
      </c>
      <c r="F507" s="744" t="s">
        <v>5099</v>
      </c>
      <c r="G507" s="744" t="s">
        <v>18</v>
      </c>
      <c r="H507" s="744" t="s">
        <v>19</v>
      </c>
      <c r="I507" s="744" t="s">
        <v>52</v>
      </c>
      <c r="J507" s="754">
        <v>44291.0</v>
      </c>
      <c r="K507" s="761" t="s">
        <v>3657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3406</v>
      </c>
      <c r="C508" s="760" t="s">
        <v>164</v>
      </c>
      <c r="D508" s="744" t="s">
        <v>5534</v>
      </c>
      <c r="E508" s="756">
        <v>86000.0</v>
      </c>
      <c r="F508" s="744" t="s">
        <v>3405</v>
      </c>
      <c r="G508" s="754" t="s">
        <v>18</v>
      </c>
      <c r="H508" s="754" t="s">
        <v>62</v>
      </c>
      <c r="I508" s="754" t="s">
        <v>2443</v>
      </c>
      <c r="J508" s="754">
        <v>44267.0</v>
      </c>
      <c r="K508" s="757" t="s">
        <v>3645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3229</v>
      </c>
      <c r="C509" s="760" t="s">
        <v>164</v>
      </c>
      <c r="D509" s="744" t="s">
        <v>5534</v>
      </c>
      <c r="E509" s="756">
        <v>1000.0</v>
      </c>
      <c r="F509" s="744" t="s">
        <v>3228</v>
      </c>
      <c r="G509" s="754" t="s">
        <v>2358</v>
      </c>
      <c r="H509" s="754" t="s">
        <v>29</v>
      </c>
      <c r="I509" s="754" t="s">
        <v>2359</v>
      </c>
      <c r="J509" s="754">
        <v>43894.0</v>
      </c>
      <c r="K509" s="757" t="s">
        <v>3653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5559</v>
      </c>
      <c r="C510" s="760" t="s">
        <v>3636</v>
      </c>
      <c r="D510" s="744" t="s">
        <v>5534</v>
      </c>
      <c r="E510" s="756">
        <v>10000.0</v>
      </c>
      <c r="F510" s="744" t="s">
        <v>3980</v>
      </c>
      <c r="G510" s="744" t="s">
        <v>18</v>
      </c>
      <c r="H510" s="744" t="s">
        <v>29</v>
      </c>
      <c r="I510" s="744" t="s">
        <v>3981</v>
      </c>
      <c r="J510" s="754">
        <v>44089.0</v>
      </c>
      <c r="K510" s="761" t="s">
        <v>38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3261</v>
      </c>
      <c r="C511" s="760" t="s">
        <v>164</v>
      </c>
      <c r="D511" s="744" t="s">
        <v>5534</v>
      </c>
      <c r="E511" s="756">
        <v>15000.0</v>
      </c>
      <c r="F511" s="744" t="s">
        <v>3260</v>
      </c>
      <c r="G511" s="754" t="s">
        <v>18</v>
      </c>
      <c r="H511" s="754" t="s">
        <v>62</v>
      </c>
      <c r="I511" s="754" t="s">
        <v>74</v>
      </c>
      <c r="J511" s="754">
        <v>44319.0</v>
      </c>
      <c r="K511" s="757" t="s">
        <v>3645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3239</v>
      </c>
      <c r="C512" s="760" t="s">
        <v>164</v>
      </c>
      <c r="D512" s="744" t="s">
        <v>2366</v>
      </c>
      <c r="E512" s="756">
        <v>50000.0</v>
      </c>
      <c r="F512" s="744" t="s">
        <v>3238</v>
      </c>
      <c r="G512" s="754" t="s">
        <v>18</v>
      </c>
      <c r="H512" s="754" t="s">
        <v>62</v>
      </c>
      <c r="I512" s="754" t="s">
        <v>74</v>
      </c>
      <c r="J512" s="754">
        <v>44279.0</v>
      </c>
      <c r="K512" s="757" t="s">
        <v>3645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2625</v>
      </c>
      <c r="C513" s="760" t="s">
        <v>164</v>
      </c>
      <c r="D513" s="744" t="s">
        <v>5534</v>
      </c>
      <c r="E513" s="756">
        <v>150000.0</v>
      </c>
      <c r="F513" s="744" t="s">
        <v>2624</v>
      </c>
      <c r="G513" s="754" t="s">
        <v>18</v>
      </c>
      <c r="H513" s="754" t="s">
        <v>62</v>
      </c>
      <c r="I513" s="754" t="s">
        <v>63</v>
      </c>
      <c r="J513" s="754">
        <v>44328.0</v>
      </c>
      <c r="K513" s="757" t="s">
        <v>3645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5560</v>
      </c>
      <c r="C514" s="760" t="s">
        <v>3636</v>
      </c>
      <c r="D514" s="744" t="s">
        <v>5534</v>
      </c>
      <c r="E514" s="756">
        <v>130000.0</v>
      </c>
      <c r="F514" s="744" t="s">
        <v>3700</v>
      </c>
      <c r="G514" s="744" t="s">
        <v>2358</v>
      </c>
      <c r="H514" s="744" t="s">
        <v>29</v>
      </c>
      <c r="I514" s="744" t="s">
        <v>2358</v>
      </c>
      <c r="J514" s="754">
        <v>44180.0</v>
      </c>
      <c r="K514" s="761" t="s">
        <v>3645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5560</v>
      </c>
      <c r="C515" s="760" t="s">
        <v>3636</v>
      </c>
      <c r="D515" s="744" t="s">
        <v>5534</v>
      </c>
      <c r="E515" s="756">
        <v>43000.0</v>
      </c>
      <c r="F515" s="744" t="s">
        <v>3700</v>
      </c>
      <c r="G515" s="744" t="s">
        <v>2358</v>
      </c>
      <c r="H515" s="744" t="s">
        <v>29</v>
      </c>
      <c r="I515" s="744" t="s">
        <v>2358</v>
      </c>
      <c r="J515" s="754">
        <v>44180.0</v>
      </c>
      <c r="K515" s="761" t="s">
        <v>3645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3229</v>
      </c>
      <c r="C516" s="760" t="s">
        <v>164</v>
      </c>
      <c r="D516" s="744" t="s">
        <v>5534</v>
      </c>
      <c r="E516" s="756">
        <v>40000.0</v>
      </c>
      <c r="F516" s="744" t="s">
        <v>3228</v>
      </c>
      <c r="G516" s="754" t="s">
        <v>2358</v>
      </c>
      <c r="H516" s="754" t="s">
        <v>29</v>
      </c>
      <c r="I516" s="754" t="s">
        <v>2359</v>
      </c>
      <c r="J516" s="754">
        <v>43894.0</v>
      </c>
      <c r="K516" s="757" t="s">
        <v>3653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2844</v>
      </c>
      <c r="C517" s="760" t="s">
        <v>164</v>
      </c>
      <c r="D517" s="744" t="s">
        <v>5534</v>
      </c>
      <c r="E517" s="756">
        <v>75000.0</v>
      </c>
      <c r="F517" s="744" t="s">
        <v>2843</v>
      </c>
      <c r="G517" s="754" t="s">
        <v>2358</v>
      </c>
      <c r="H517" s="754" t="s">
        <v>29</v>
      </c>
      <c r="I517" s="754" t="s">
        <v>2359</v>
      </c>
      <c r="J517" s="754">
        <v>43605.0</v>
      </c>
      <c r="K517" s="757" t="s">
        <v>3653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5572</v>
      </c>
      <c r="C518" s="760" t="s">
        <v>3636</v>
      </c>
      <c r="D518" s="744" t="s">
        <v>5534</v>
      </c>
      <c r="E518" s="756">
        <v>3000.0</v>
      </c>
      <c r="F518" s="744" t="s">
        <v>4923</v>
      </c>
      <c r="G518" s="744" t="s">
        <v>67</v>
      </c>
      <c r="H518" s="744" t="s">
        <v>29</v>
      </c>
      <c r="I518" s="744" t="s">
        <v>4308</v>
      </c>
      <c r="J518" s="754">
        <v>44180.0</v>
      </c>
      <c r="K518" s="761" t="s">
        <v>3645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3022</v>
      </c>
      <c r="C519" s="760" t="s">
        <v>164</v>
      </c>
      <c r="D519" s="744" t="s">
        <v>5534</v>
      </c>
      <c r="E519" s="756">
        <v>2000.0</v>
      </c>
      <c r="F519" s="744" t="s">
        <v>3021</v>
      </c>
      <c r="G519" s="754" t="s">
        <v>18</v>
      </c>
      <c r="H519" s="754" t="s">
        <v>62</v>
      </c>
      <c r="I519" s="754" t="s">
        <v>74</v>
      </c>
      <c r="J519" s="754">
        <v>44322.0</v>
      </c>
      <c r="K519" s="757" t="s">
        <v>3645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2549</v>
      </c>
      <c r="C520" s="744" t="s">
        <v>164</v>
      </c>
      <c r="D520" s="744" t="s">
        <v>5533</v>
      </c>
      <c r="E520" s="756">
        <v>104633.35</v>
      </c>
      <c r="F520" s="744" t="s">
        <v>2548</v>
      </c>
      <c r="G520" s="754" t="s">
        <v>18</v>
      </c>
      <c r="H520" s="754" t="s">
        <v>62</v>
      </c>
      <c r="I520" s="754" t="s">
        <v>2443</v>
      </c>
      <c r="J520" s="754">
        <v>44273.0</v>
      </c>
      <c r="K520" s="757" t="s">
        <v>3645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5617</v>
      </c>
      <c r="C521" s="744" t="s">
        <v>3636</v>
      </c>
      <c r="D521" s="744" t="s">
        <v>5533</v>
      </c>
      <c r="E521" s="756">
        <v>0.0</v>
      </c>
      <c r="F521" s="744" t="s">
        <v>4942</v>
      </c>
      <c r="G521" s="744" t="s">
        <v>18</v>
      </c>
      <c r="H521" s="744" t="s">
        <v>29</v>
      </c>
      <c r="I521" s="744" t="s">
        <v>3644</v>
      </c>
      <c r="J521" s="754">
        <v>44133.0</v>
      </c>
      <c r="K521" s="761" t="s">
        <v>3653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2714</v>
      </c>
      <c r="C522" s="760" t="s">
        <v>164</v>
      </c>
      <c r="D522" s="744" t="s">
        <v>5534</v>
      </c>
      <c r="E522" s="756">
        <v>50000.0</v>
      </c>
      <c r="F522" s="744" t="s">
        <v>952</v>
      </c>
      <c r="G522" s="754" t="s">
        <v>18</v>
      </c>
      <c r="H522" s="754" t="s">
        <v>62</v>
      </c>
      <c r="I522" s="754" t="s">
        <v>63</v>
      </c>
      <c r="J522" s="754">
        <v>44340.0</v>
      </c>
      <c r="K522" s="757" t="s">
        <v>3653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3309</v>
      </c>
      <c r="C523" s="744" t="s">
        <v>164</v>
      </c>
      <c r="D523" s="744" t="s">
        <v>5533</v>
      </c>
      <c r="E523" s="756">
        <v>397214.14</v>
      </c>
      <c r="F523" s="744" t="s">
        <v>3308</v>
      </c>
      <c r="G523" s="754" t="s">
        <v>2358</v>
      </c>
      <c r="H523" s="754" t="s">
        <v>29</v>
      </c>
      <c r="I523" s="754" t="s">
        <v>2371</v>
      </c>
      <c r="J523" s="754">
        <v>43539.0</v>
      </c>
      <c r="K523" s="757" t="s">
        <v>3645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3311</v>
      </c>
      <c r="C524" s="744" t="s">
        <v>164</v>
      </c>
      <c r="D524" s="744" t="s">
        <v>5533</v>
      </c>
      <c r="E524" s="756">
        <v>40150.79</v>
      </c>
      <c r="F524" s="744" t="s">
        <v>3308</v>
      </c>
      <c r="G524" s="754" t="s">
        <v>2358</v>
      </c>
      <c r="H524" s="754" t="s">
        <v>29</v>
      </c>
      <c r="I524" s="754" t="s">
        <v>2371</v>
      </c>
      <c r="J524" s="754">
        <v>44397.0</v>
      </c>
      <c r="K524" s="757" t="s">
        <v>3687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3115</v>
      </c>
      <c r="C525" s="760" t="s">
        <v>164</v>
      </c>
      <c r="D525" s="744" t="s">
        <v>5534</v>
      </c>
      <c r="E525" s="756">
        <v>20000.0</v>
      </c>
      <c r="F525" s="744" t="s">
        <v>3114</v>
      </c>
      <c r="G525" s="754" t="s">
        <v>18</v>
      </c>
      <c r="H525" s="754" t="s">
        <v>62</v>
      </c>
      <c r="I525" s="754" t="s">
        <v>63</v>
      </c>
      <c r="J525" s="754">
        <v>44319.0</v>
      </c>
      <c r="K525" s="757" t="s">
        <v>3645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2607</v>
      </c>
      <c r="C526" s="760" t="s">
        <v>164</v>
      </c>
      <c r="D526" s="744" t="s">
        <v>5534</v>
      </c>
      <c r="E526" s="756">
        <v>130000.0</v>
      </c>
      <c r="F526" s="744" t="s">
        <v>660</v>
      </c>
      <c r="G526" s="754" t="s">
        <v>18</v>
      </c>
      <c r="H526" s="754" t="s">
        <v>62</v>
      </c>
      <c r="I526" s="754" t="s">
        <v>63</v>
      </c>
      <c r="J526" s="754">
        <v>44280.0</v>
      </c>
      <c r="K526" s="757" t="s">
        <v>3645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2654</v>
      </c>
      <c r="C527" s="760" t="s">
        <v>164</v>
      </c>
      <c r="D527" s="744" t="s">
        <v>5534</v>
      </c>
      <c r="E527" s="756">
        <v>20000.0</v>
      </c>
      <c r="F527" s="744" t="s">
        <v>754</v>
      </c>
      <c r="G527" s="754" t="s">
        <v>18</v>
      </c>
      <c r="H527" s="754" t="s">
        <v>62</v>
      </c>
      <c r="I527" s="754" t="s">
        <v>63</v>
      </c>
      <c r="J527" s="754">
        <v>44321.0</v>
      </c>
      <c r="K527" s="757" t="s">
        <v>3645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3055</v>
      </c>
      <c r="C528" s="760" t="s">
        <v>164</v>
      </c>
      <c r="D528" s="744" t="s">
        <v>5534</v>
      </c>
      <c r="E528" s="756">
        <v>300000.0</v>
      </c>
      <c r="F528" s="744" t="s">
        <v>3054</v>
      </c>
      <c r="G528" s="754" t="s">
        <v>2358</v>
      </c>
      <c r="H528" s="754" t="s">
        <v>29</v>
      </c>
      <c r="I528" s="754" t="s">
        <v>2359</v>
      </c>
      <c r="J528" s="754">
        <v>43564.0</v>
      </c>
      <c r="K528" s="757" t="s">
        <v>3657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5556</v>
      </c>
      <c r="C529" s="760" t="s">
        <v>3636</v>
      </c>
      <c r="D529" s="744" t="s">
        <v>5534</v>
      </c>
      <c r="E529" s="756">
        <v>25000.0</v>
      </c>
      <c r="F529" s="744" t="s">
        <v>4209</v>
      </c>
      <c r="G529" s="744" t="s">
        <v>67</v>
      </c>
      <c r="H529" s="744" t="s">
        <v>29</v>
      </c>
      <c r="I529" s="744" t="s">
        <v>3705</v>
      </c>
      <c r="J529" s="791">
        <v>44263.0</v>
      </c>
      <c r="K529" s="761" t="s">
        <v>3645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2844</v>
      </c>
      <c r="C530" s="760" t="s">
        <v>164</v>
      </c>
      <c r="D530" s="744" t="s">
        <v>5534</v>
      </c>
      <c r="E530" s="756">
        <v>17000.0</v>
      </c>
      <c r="F530" s="744" t="s">
        <v>2843</v>
      </c>
      <c r="G530" s="754" t="s">
        <v>2358</v>
      </c>
      <c r="H530" s="754" t="s">
        <v>29</v>
      </c>
      <c r="I530" s="754" t="s">
        <v>2359</v>
      </c>
      <c r="J530" s="754">
        <v>43605.0</v>
      </c>
      <c r="K530" s="757" t="s">
        <v>3653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5620</v>
      </c>
      <c r="C531" s="744" t="s">
        <v>3636</v>
      </c>
      <c r="D531" s="744" t="s">
        <v>5533</v>
      </c>
      <c r="E531" s="756">
        <v>0.0</v>
      </c>
      <c r="F531" s="744" t="s">
        <v>3728</v>
      </c>
      <c r="G531" s="744" t="s">
        <v>18</v>
      </c>
      <c r="H531" s="744" t="s">
        <v>29</v>
      </c>
      <c r="I531" s="744" t="s">
        <v>3644</v>
      </c>
      <c r="J531" s="754">
        <v>44245.0</v>
      </c>
      <c r="K531" s="761" t="s">
        <v>3645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5621</v>
      </c>
      <c r="C532" s="760" t="s">
        <v>3636</v>
      </c>
      <c r="D532" s="744" t="s">
        <v>5534</v>
      </c>
      <c r="E532" s="756">
        <v>150000.0</v>
      </c>
      <c r="F532" s="744" t="s">
        <v>3649</v>
      </c>
      <c r="G532" s="744" t="s">
        <v>18</v>
      </c>
      <c r="H532" s="744" t="s">
        <v>29</v>
      </c>
      <c r="I532" s="744" t="s">
        <v>3644</v>
      </c>
      <c r="J532" s="754">
        <v>44326.0</v>
      </c>
      <c r="K532" s="761" t="s">
        <v>38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5622</v>
      </c>
      <c r="C533" s="760" t="s">
        <v>3636</v>
      </c>
      <c r="D533" s="744" t="s">
        <v>5534</v>
      </c>
      <c r="E533" s="756">
        <v>84278.97</v>
      </c>
      <c r="F533" s="744" t="s">
        <v>5090</v>
      </c>
      <c r="G533" s="744" t="s">
        <v>2358</v>
      </c>
      <c r="H533" s="744" t="s">
        <v>29</v>
      </c>
      <c r="I533" s="744" t="s">
        <v>2358</v>
      </c>
      <c r="J533" s="754">
        <v>44355.0</v>
      </c>
      <c r="K533" s="761" t="s">
        <v>3653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2829</v>
      </c>
      <c r="C534" s="760" t="s">
        <v>164</v>
      </c>
      <c r="D534" s="744" t="s">
        <v>5534</v>
      </c>
      <c r="E534" s="756">
        <v>130000.0</v>
      </c>
      <c r="F534" s="744" t="s">
        <v>2828</v>
      </c>
      <c r="G534" s="754" t="s">
        <v>18</v>
      </c>
      <c r="H534" s="754" t="s">
        <v>62</v>
      </c>
      <c r="I534" s="754" t="s">
        <v>63</v>
      </c>
      <c r="J534" s="754">
        <v>44313.0</v>
      </c>
      <c r="K534" s="757" t="s">
        <v>3645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5623</v>
      </c>
      <c r="C535" s="744" t="s">
        <v>3636</v>
      </c>
      <c r="D535" s="744" t="s">
        <v>5533</v>
      </c>
      <c r="E535" s="756">
        <v>0.0</v>
      </c>
      <c r="F535" s="744" t="s">
        <v>4059</v>
      </c>
      <c r="G535" s="744" t="s">
        <v>18</v>
      </c>
      <c r="H535" s="744" t="s">
        <v>29</v>
      </c>
      <c r="I535" s="744" t="s">
        <v>3644</v>
      </c>
      <c r="J535" s="754">
        <v>44085.0</v>
      </c>
      <c r="K535" s="761" t="s">
        <v>38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5624</v>
      </c>
      <c r="C536" s="744" t="s">
        <v>3636</v>
      </c>
      <c r="D536" s="744" t="s">
        <v>5533</v>
      </c>
      <c r="E536" s="756">
        <v>0.0</v>
      </c>
      <c r="F536" s="744" t="s">
        <v>4928</v>
      </c>
      <c r="G536" s="744" t="s">
        <v>18</v>
      </c>
      <c r="H536" s="744" t="s">
        <v>29</v>
      </c>
      <c r="I536" s="744" t="s">
        <v>3644</v>
      </c>
      <c r="J536" s="754">
        <v>44147.0</v>
      </c>
      <c r="K536" s="761" t="s">
        <v>3653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2862</v>
      </c>
      <c r="C537" s="760" t="s">
        <v>164</v>
      </c>
      <c r="D537" s="744" t="s">
        <v>5534</v>
      </c>
      <c r="E537" s="756">
        <v>20000.0</v>
      </c>
      <c r="F537" s="744" t="s">
        <v>2861</v>
      </c>
      <c r="G537" s="754" t="s">
        <v>18</v>
      </c>
      <c r="H537" s="754" t="s">
        <v>62</v>
      </c>
      <c r="I537" s="754" t="s">
        <v>2443</v>
      </c>
      <c r="J537" s="754">
        <v>44266.0</v>
      </c>
      <c r="K537" s="757" t="s">
        <v>3653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5625</v>
      </c>
      <c r="C538" s="744" t="s">
        <v>3636</v>
      </c>
      <c r="D538" s="744" t="s">
        <v>5533</v>
      </c>
      <c r="E538" s="756">
        <v>0.0</v>
      </c>
      <c r="F538" s="744" t="s">
        <v>4917</v>
      </c>
      <c r="G538" s="744" t="s">
        <v>18</v>
      </c>
      <c r="H538" s="744" t="s">
        <v>29</v>
      </c>
      <c r="I538" s="744" t="s">
        <v>5626</v>
      </c>
      <c r="J538" s="754">
        <v>44096.0</v>
      </c>
      <c r="K538" s="761" t="s">
        <v>3645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2836</v>
      </c>
      <c r="C539" s="760" t="s">
        <v>164</v>
      </c>
      <c r="D539" s="744" t="s">
        <v>5534</v>
      </c>
      <c r="E539" s="756">
        <v>300000.0</v>
      </c>
      <c r="F539" s="744" t="s">
        <v>2835</v>
      </c>
      <c r="G539" s="754" t="s">
        <v>2468</v>
      </c>
      <c r="H539" s="754" t="s">
        <v>29</v>
      </c>
      <c r="I539" s="754" t="s">
        <v>2468</v>
      </c>
      <c r="J539" s="754">
        <v>44021.0</v>
      </c>
      <c r="K539" s="757" t="s">
        <v>3645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3232</v>
      </c>
      <c r="C540" s="760" t="s">
        <v>164</v>
      </c>
      <c r="D540" s="744" t="s">
        <v>5534</v>
      </c>
      <c r="E540" s="756">
        <v>25000.0</v>
      </c>
      <c r="F540" s="744" t="s">
        <v>3231</v>
      </c>
      <c r="G540" s="754" t="s">
        <v>18</v>
      </c>
      <c r="H540" s="754" t="s">
        <v>62</v>
      </c>
      <c r="I540" s="754" t="s">
        <v>74</v>
      </c>
      <c r="J540" s="754">
        <v>44279.0</v>
      </c>
      <c r="K540" s="757" t="s">
        <v>3645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3322</v>
      </c>
      <c r="C541" s="744" t="s">
        <v>164</v>
      </c>
      <c r="D541" s="744" t="s">
        <v>5533</v>
      </c>
      <c r="E541" s="756">
        <v>130029.24</v>
      </c>
      <c r="F541" s="744" t="s">
        <v>3321</v>
      </c>
      <c r="G541" s="754" t="s">
        <v>2468</v>
      </c>
      <c r="H541" s="754" t="s">
        <v>29</v>
      </c>
      <c r="I541" s="754" t="s">
        <v>2468</v>
      </c>
      <c r="J541" s="754">
        <v>43441.0</v>
      </c>
      <c r="K541" s="757" t="s">
        <v>3657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3285</v>
      </c>
      <c r="C542" s="744" t="s">
        <v>164</v>
      </c>
      <c r="D542" s="744" t="s">
        <v>5533</v>
      </c>
      <c r="E542" s="756">
        <v>555581.44</v>
      </c>
      <c r="F542" s="744" t="s">
        <v>3284</v>
      </c>
      <c r="G542" s="754" t="s">
        <v>2358</v>
      </c>
      <c r="H542" s="754" t="s">
        <v>29</v>
      </c>
      <c r="I542" s="754" t="s">
        <v>2371</v>
      </c>
      <c r="J542" s="754">
        <v>43607.0</v>
      </c>
      <c r="K542" s="757" t="s">
        <v>4027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3327</v>
      </c>
      <c r="C543" s="760" t="s">
        <v>164</v>
      </c>
      <c r="D543" s="744" t="s">
        <v>5534</v>
      </c>
      <c r="E543" s="756">
        <v>17000.0</v>
      </c>
      <c r="F543" s="744" t="s">
        <v>3326</v>
      </c>
      <c r="G543" s="754" t="s">
        <v>18</v>
      </c>
      <c r="H543" s="754" t="s">
        <v>62</v>
      </c>
      <c r="I543" s="754" t="s">
        <v>63</v>
      </c>
      <c r="J543" s="754">
        <v>44263.0</v>
      </c>
      <c r="K543" s="757" t="s">
        <v>3653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2436</v>
      </c>
      <c r="C544" s="760" t="s">
        <v>164</v>
      </c>
      <c r="D544" s="744" t="s">
        <v>5534</v>
      </c>
      <c r="E544" s="756">
        <v>2502500.1</v>
      </c>
      <c r="F544" s="744" t="s">
        <v>328</v>
      </c>
      <c r="G544" s="754" t="s">
        <v>18</v>
      </c>
      <c r="H544" s="754" t="s">
        <v>62</v>
      </c>
      <c r="I544" s="754" t="s">
        <v>63</v>
      </c>
      <c r="J544" s="754">
        <v>44266.0</v>
      </c>
      <c r="K544" s="757" t="s">
        <v>3641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5627</v>
      </c>
      <c r="C545" s="760" t="s">
        <v>3636</v>
      </c>
      <c r="D545" s="744" t="s">
        <v>2366</v>
      </c>
      <c r="E545" s="756">
        <v>0.0</v>
      </c>
      <c r="F545" s="744" t="s">
        <v>4045</v>
      </c>
      <c r="G545" s="744" t="s">
        <v>2358</v>
      </c>
      <c r="H545" s="744" t="s">
        <v>29</v>
      </c>
      <c r="I545" s="744" t="s">
        <v>2358</v>
      </c>
      <c r="J545" s="754">
        <v>43869.0</v>
      </c>
      <c r="K545" s="761" t="s">
        <v>3645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5628</v>
      </c>
      <c r="C546" s="744" t="s">
        <v>3636</v>
      </c>
      <c r="D546" s="744" t="s">
        <v>5533</v>
      </c>
      <c r="E546" s="756">
        <v>0.0</v>
      </c>
      <c r="F546" s="744" t="s">
        <v>4089</v>
      </c>
      <c r="G546" s="744" t="s">
        <v>18</v>
      </c>
      <c r="H546" s="744" t="s">
        <v>29</v>
      </c>
      <c r="I546" s="744" t="s">
        <v>3644</v>
      </c>
      <c r="J546" s="754">
        <v>44203.0</v>
      </c>
      <c r="K546" s="761" t="s">
        <v>3645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5629</v>
      </c>
      <c r="C547" s="744" t="s">
        <v>3636</v>
      </c>
      <c r="D547" s="744" t="s">
        <v>5533</v>
      </c>
      <c r="E547" s="756">
        <v>0.0</v>
      </c>
      <c r="F547" s="744" t="s">
        <v>4089</v>
      </c>
      <c r="G547" s="744" t="s">
        <v>18</v>
      </c>
      <c r="H547" s="744" t="s">
        <v>29</v>
      </c>
      <c r="I547" s="744" t="s">
        <v>3644</v>
      </c>
      <c r="J547" s="754">
        <v>44203.0</v>
      </c>
      <c r="K547" s="761" t="s">
        <v>3687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5630</v>
      </c>
      <c r="C548" s="769" t="s">
        <v>3636</v>
      </c>
      <c r="D548" s="744" t="s">
        <v>5534</v>
      </c>
      <c r="E548" s="793">
        <v>4000.0</v>
      </c>
      <c r="F548" s="744" t="s">
        <v>3772</v>
      </c>
      <c r="G548" s="744" t="s">
        <v>67</v>
      </c>
      <c r="H548" s="744" t="s">
        <v>29</v>
      </c>
      <c r="I548" s="744" t="s">
        <v>3483</v>
      </c>
      <c r="J548" s="754">
        <v>44362.0</v>
      </c>
      <c r="K548" s="761" t="s">
        <v>3653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2899</v>
      </c>
      <c r="C549" s="769" t="s">
        <v>164</v>
      </c>
      <c r="D549" s="744" t="s">
        <v>5534</v>
      </c>
      <c r="E549" s="793">
        <v>20000.0</v>
      </c>
      <c r="F549" s="744" t="s">
        <v>2898</v>
      </c>
      <c r="G549" s="754" t="s">
        <v>18</v>
      </c>
      <c r="H549" s="754" t="s">
        <v>62</v>
      </c>
      <c r="I549" s="754" t="s">
        <v>63</v>
      </c>
      <c r="J549" s="754">
        <v>44295.0</v>
      </c>
      <c r="K549" s="757" t="s">
        <v>38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3261</v>
      </c>
      <c r="C550" s="769" t="s">
        <v>164</v>
      </c>
      <c r="D550" s="744" t="s">
        <v>5534</v>
      </c>
      <c r="E550" s="793">
        <v>5000.0</v>
      </c>
      <c r="F550" s="744" t="s">
        <v>3260</v>
      </c>
      <c r="G550" s="754" t="s">
        <v>18</v>
      </c>
      <c r="H550" s="754" t="s">
        <v>62</v>
      </c>
      <c r="I550" s="754" t="s">
        <v>74</v>
      </c>
      <c r="J550" s="754">
        <v>44319.0</v>
      </c>
      <c r="K550" s="757" t="s">
        <v>3645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5631</v>
      </c>
      <c r="C551" s="744" t="s">
        <v>3636</v>
      </c>
      <c r="D551" s="744" t="s">
        <v>5533</v>
      </c>
      <c r="E551" s="756">
        <v>0.0</v>
      </c>
      <c r="F551" s="744" t="s">
        <v>5018</v>
      </c>
      <c r="G551" s="744" t="s">
        <v>3895</v>
      </c>
      <c r="H551" s="744" t="s">
        <v>29</v>
      </c>
      <c r="I551" s="744" t="s">
        <v>67</v>
      </c>
      <c r="J551" s="754">
        <v>44250.0</v>
      </c>
      <c r="K551" s="761" t="s">
        <v>3687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5632</v>
      </c>
      <c r="C552" s="744" t="s">
        <v>3636</v>
      </c>
      <c r="D552" s="744" t="s">
        <v>5533</v>
      </c>
      <c r="E552" s="756">
        <v>0.0</v>
      </c>
      <c r="F552" s="744" t="s">
        <v>4934</v>
      </c>
      <c r="G552" s="744" t="s">
        <v>18</v>
      </c>
      <c r="H552" s="744" t="s">
        <v>29</v>
      </c>
      <c r="I552" s="744" t="s">
        <v>3644</v>
      </c>
      <c r="J552" s="754">
        <v>44120.0</v>
      </c>
      <c r="K552" s="761" t="s">
        <v>3645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2475</v>
      </c>
      <c r="C553" s="769" t="s">
        <v>164</v>
      </c>
      <c r="D553" s="744" t="s">
        <v>5534</v>
      </c>
      <c r="E553" s="793">
        <v>10000.0</v>
      </c>
      <c r="F553" s="744" t="s">
        <v>2474</v>
      </c>
      <c r="G553" s="754" t="s">
        <v>18</v>
      </c>
      <c r="H553" s="754" t="s">
        <v>62</v>
      </c>
      <c r="I553" s="754" t="s">
        <v>74</v>
      </c>
      <c r="J553" s="754">
        <v>44295.0</v>
      </c>
      <c r="K553" s="757" t="s">
        <v>3641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2836</v>
      </c>
      <c r="C554" s="769" t="s">
        <v>164</v>
      </c>
      <c r="D554" s="744" t="s">
        <v>5534</v>
      </c>
      <c r="E554" s="793">
        <v>300000.0</v>
      </c>
      <c r="F554" s="744" t="s">
        <v>2835</v>
      </c>
      <c r="G554" s="754" t="s">
        <v>2468</v>
      </c>
      <c r="H554" s="754" t="s">
        <v>29</v>
      </c>
      <c r="I554" s="754" t="s">
        <v>2468</v>
      </c>
      <c r="J554" s="754">
        <v>44021.0</v>
      </c>
      <c r="K554" s="757" t="s">
        <v>3645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5633</v>
      </c>
      <c r="C555" s="744" t="s">
        <v>3636</v>
      </c>
      <c r="D555" s="744" t="s">
        <v>5533</v>
      </c>
      <c r="E555" s="756">
        <v>0.0</v>
      </c>
      <c r="F555" s="744" t="s">
        <v>4094</v>
      </c>
      <c r="G555" s="744" t="s">
        <v>18</v>
      </c>
      <c r="H555" s="744" t="s">
        <v>29</v>
      </c>
      <c r="I555" s="744" t="s">
        <v>3644</v>
      </c>
      <c r="J555" s="754">
        <v>44202.0</v>
      </c>
      <c r="K555" s="761" t="s">
        <v>3645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5634</v>
      </c>
      <c r="C556" s="769" t="s">
        <v>3636</v>
      </c>
      <c r="D556" s="744" t="s">
        <v>5534</v>
      </c>
      <c r="E556" s="793">
        <v>135728.28</v>
      </c>
      <c r="F556" s="744" t="s">
        <v>3848</v>
      </c>
      <c r="G556" s="744" t="s">
        <v>18</v>
      </c>
      <c r="H556" s="744" t="s">
        <v>19</v>
      </c>
      <c r="I556" s="744" t="s">
        <v>52</v>
      </c>
      <c r="J556" s="754">
        <v>44204.0</v>
      </c>
      <c r="K556" s="761" t="s">
        <v>3645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3400</v>
      </c>
      <c r="C557" s="744" t="s">
        <v>164</v>
      </c>
      <c r="D557" s="744" t="s">
        <v>5533</v>
      </c>
      <c r="E557" s="763">
        <v>107666.91</v>
      </c>
      <c r="F557" s="744" t="s">
        <v>3399</v>
      </c>
      <c r="G557" s="754" t="s">
        <v>2358</v>
      </c>
      <c r="H557" s="754" t="s">
        <v>29</v>
      </c>
      <c r="I557" s="754" t="s">
        <v>2359</v>
      </c>
      <c r="J557" s="754">
        <v>43843.0</v>
      </c>
      <c r="K557" s="757" t="s">
        <v>3653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5635</v>
      </c>
      <c r="C558" s="744" t="s">
        <v>3636</v>
      </c>
      <c r="D558" s="744" t="s">
        <v>5533</v>
      </c>
      <c r="E558" s="756">
        <v>0.0</v>
      </c>
      <c r="F558" s="744" t="s">
        <v>4617</v>
      </c>
      <c r="G558" s="744" t="s">
        <v>18</v>
      </c>
      <c r="H558" s="744" t="s">
        <v>29</v>
      </c>
      <c r="I558" s="744" t="s">
        <v>3644</v>
      </c>
      <c r="J558" s="754">
        <v>44384.0</v>
      </c>
      <c r="K558" s="761" t="s">
        <v>38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2785</v>
      </c>
      <c r="C559" s="769" t="s">
        <v>164</v>
      </c>
      <c r="D559" s="744" t="s">
        <v>5534</v>
      </c>
      <c r="E559" s="793">
        <v>7500.0</v>
      </c>
      <c r="F559" s="744" t="s">
        <v>2784</v>
      </c>
      <c r="G559" s="754" t="s">
        <v>2358</v>
      </c>
      <c r="H559" s="754" t="s">
        <v>29</v>
      </c>
      <c r="I559" s="754" t="s">
        <v>2359</v>
      </c>
      <c r="J559" s="754">
        <v>43703.0</v>
      </c>
      <c r="K559" s="757" t="s">
        <v>4027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5636</v>
      </c>
      <c r="C560" s="744" t="s">
        <v>3636</v>
      </c>
      <c r="D560" s="744" t="s">
        <v>5533</v>
      </c>
      <c r="E560" s="756">
        <v>0.0</v>
      </c>
      <c r="F560" s="744" t="s">
        <v>3643</v>
      </c>
      <c r="G560" s="744" t="s">
        <v>18</v>
      </c>
      <c r="H560" s="744" t="s">
        <v>29</v>
      </c>
      <c r="I560" s="744" t="s">
        <v>3644</v>
      </c>
      <c r="J560" s="754">
        <v>44186.0</v>
      </c>
      <c r="K560" s="761" t="s">
        <v>3645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5637</v>
      </c>
      <c r="C561" s="744" t="s">
        <v>3636</v>
      </c>
      <c r="D561" s="744" t="s">
        <v>5533</v>
      </c>
      <c r="E561" s="756">
        <v>0.0</v>
      </c>
      <c r="F561" s="744" t="s">
        <v>4448</v>
      </c>
      <c r="G561" s="744" t="s">
        <v>18</v>
      </c>
      <c r="H561" s="744" t="s">
        <v>29</v>
      </c>
      <c r="I561" s="744" t="s">
        <v>3644</v>
      </c>
      <c r="J561" s="754">
        <v>44456.0</v>
      </c>
      <c r="K561" s="761" t="s">
        <v>3687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2850</v>
      </c>
      <c r="C562" s="769" t="s">
        <v>164</v>
      </c>
      <c r="D562" s="744" t="s">
        <v>5534</v>
      </c>
      <c r="E562" s="771">
        <v>159337.69</v>
      </c>
      <c r="F562" s="744" t="s">
        <v>1173</v>
      </c>
      <c r="G562" s="754" t="s">
        <v>18</v>
      </c>
      <c r="H562" s="754" t="s">
        <v>62</v>
      </c>
      <c r="I562" s="754" t="s">
        <v>63</v>
      </c>
      <c r="J562" s="754">
        <v>44280.0</v>
      </c>
      <c r="K562" s="757" t="s">
        <v>38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2779</v>
      </c>
      <c r="C563" s="769" t="s">
        <v>164</v>
      </c>
      <c r="D563" s="744" t="s">
        <v>5534</v>
      </c>
      <c r="E563" s="793">
        <v>20000.0</v>
      </c>
      <c r="F563" s="744" t="s">
        <v>2778</v>
      </c>
      <c r="G563" s="754" t="s">
        <v>18</v>
      </c>
      <c r="H563" s="754" t="s">
        <v>62</v>
      </c>
      <c r="I563" s="754" t="s">
        <v>74</v>
      </c>
      <c r="J563" s="754">
        <v>44319.0</v>
      </c>
      <c r="K563" s="757" t="s">
        <v>3641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2625</v>
      </c>
      <c r="C564" s="769" t="s">
        <v>164</v>
      </c>
      <c r="D564" s="744" t="s">
        <v>5534</v>
      </c>
      <c r="E564" s="793">
        <v>271802.72</v>
      </c>
      <c r="F564" s="744" t="s">
        <v>2624</v>
      </c>
      <c r="G564" s="754" t="s">
        <v>18</v>
      </c>
      <c r="H564" s="754" t="s">
        <v>62</v>
      </c>
      <c r="I564" s="754" t="s">
        <v>63</v>
      </c>
      <c r="J564" s="754">
        <v>44328.0</v>
      </c>
      <c r="K564" s="757" t="s">
        <v>3645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5602</v>
      </c>
      <c r="C565" s="744" t="s">
        <v>3636</v>
      </c>
      <c r="D565" s="744" t="s">
        <v>5533</v>
      </c>
      <c r="E565" s="756">
        <v>0.0</v>
      </c>
      <c r="F565" s="744" t="s">
        <v>4187</v>
      </c>
      <c r="G565" s="744" t="s">
        <v>18</v>
      </c>
      <c r="H565" s="744" t="s">
        <v>29</v>
      </c>
      <c r="I565" s="744" t="s">
        <v>3531</v>
      </c>
      <c r="J565" s="754"/>
      <c r="K565" s="761" t="s">
        <v>3657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2436</v>
      </c>
      <c r="C566" s="769" t="s">
        <v>164</v>
      </c>
      <c r="D566" s="744" t="s">
        <v>5534</v>
      </c>
      <c r="E566" s="793">
        <v>100000.0</v>
      </c>
      <c r="F566" s="744" t="s">
        <v>328</v>
      </c>
      <c r="G566" s="754" t="s">
        <v>18</v>
      </c>
      <c r="H566" s="754" t="s">
        <v>62</v>
      </c>
      <c r="I566" s="754" t="s">
        <v>63</v>
      </c>
      <c r="J566" s="754">
        <v>44266.0</v>
      </c>
      <c r="K566" s="757" t="s">
        <v>3641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5638</v>
      </c>
      <c r="C567" s="769" t="s">
        <v>3636</v>
      </c>
      <c r="D567" s="744" t="s">
        <v>2366</v>
      </c>
      <c r="E567" s="756">
        <v>157308.25</v>
      </c>
      <c r="F567" s="744" t="s">
        <v>4913</v>
      </c>
      <c r="G567" s="744" t="s">
        <v>2358</v>
      </c>
      <c r="H567" s="744" t="s">
        <v>29</v>
      </c>
      <c r="I567" s="744" t="s">
        <v>2358</v>
      </c>
      <c r="J567" s="754">
        <v>44250.0</v>
      </c>
      <c r="K567" s="761" t="s">
        <v>3645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5639</v>
      </c>
      <c r="C568" s="744" t="s">
        <v>3636</v>
      </c>
      <c r="D568" s="744" t="s">
        <v>5533</v>
      </c>
      <c r="E568" s="756">
        <v>0.0</v>
      </c>
      <c r="F568" s="744" t="s">
        <v>5200</v>
      </c>
      <c r="G568" s="744" t="s">
        <v>18</v>
      </c>
      <c r="H568" s="744" t="s">
        <v>29</v>
      </c>
      <c r="I568" s="744" t="s">
        <v>3644</v>
      </c>
      <c r="J568" s="754">
        <v>44088.0</v>
      </c>
      <c r="K568" s="761" t="s">
        <v>3657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3471</v>
      </c>
      <c r="C569" s="769" t="s">
        <v>3453</v>
      </c>
      <c r="D569" s="744" t="s">
        <v>5534</v>
      </c>
      <c r="E569" s="793">
        <v>50000.0</v>
      </c>
      <c r="F569" s="744" t="s">
        <v>3470</v>
      </c>
      <c r="G569" s="754" t="s">
        <v>18</v>
      </c>
      <c r="H569" s="754" t="s">
        <v>29</v>
      </c>
      <c r="I569" s="754" t="s">
        <v>2612</v>
      </c>
      <c r="J569" s="754">
        <v>43934.0</v>
      </c>
      <c r="K569" s="757" t="s">
        <v>3641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2848</v>
      </c>
      <c r="C570" s="769" t="s">
        <v>164</v>
      </c>
      <c r="D570" s="744" t="s">
        <v>5534</v>
      </c>
      <c r="E570" s="793">
        <v>30000.0</v>
      </c>
      <c r="F570" s="744" t="s">
        <v>2847</v>
      </c>
      <c r="G570" s="754" t="s">
        <v>18</v>
      </c>
      <c r="H570" s="754" t="s">
        <v>62</v>
      </c>
      <c r="I570" s="754" t="s">
        <v>63</v>
      </c>
      <c r="J570" s="754">
        <v>44319.0</v>
      </c>
      <c r="K570" s="757" t="s">
        <v>3645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5572</v>
      </c>
      <c r="C571" s="769" t="s">
        <v>3636</v>
      </c>
      <c r="D571" s="744" t="s">
        <v>5534</v>
      </c>
      <c r="E571" s="793">
        <v>20000.0</v>
      </c>
      <c r="F571" s="744" t="s">
        <v>4923</v>
      </c>
      <c r="G571" s="744" t="s">
        <v>67</v>
      </c>
      <c r="H571" s="744" t="s">
        <v>29</v>
      </c>
      <c r="I571" s="744" t="s">
        <v>4308</v>
      </c>
      <c r="J571" s="754">
        <v>44180.0</v>
      </c>
      <c r="K571" s="761" t="s">
        <v>3645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2496</v>
      </c>
      <c r="C572" s="769" t="s">
        <v>164</v>
      </c>
      <c r="D572" s="744" t="s">
        <v>2366</v>
      </c>
      <c r="E572" s="793">
        <v>1421504.0</v>
      </c>
      <c r="F572" s="744" t="s">
        <v>2495</v>
      </c>
      <c r="G572" s="754" t="s">
        <v>18</v>
      </c>
      <c r="H572" s="754" t="s">
        <v>62</v>
      </c>
      <c r="I572" s="754" t="s">
        <v>63</v>
      </c>
      <c r="J572" s="754">
        <v>44280.0</v>
      </c>
      <c r="K572" s="757" t="s">
        <v>3657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2788</v>
      </c>
      <c r="C573" s="769" t="s">
        <v>164</v>
      </c>
      <c r="D573" s="744" t="s">
        <v>5534</v>
      </c>
      <c r="E573" s="793">
        <v>8000.0</v>
      </c>
      <c r="F573" s="744" t="s">
        <v>2784</v>
      </c>
      <c r="G573" s="754" t="s">
        <v>2358</v>
      </c>
      <c r="H573" s="754" t="s">
        <v>29</v>
      </c>
      <c r="I573" s="754" t="s">
        <v>2359</v>
      </c>
      <c r="J573" s="754">
        <v>43704.0</v>
      </c>
      <c r="K573" s="757" t="s">
        <v>3653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3022</v>
      </c>
      <c r="C574" s="769" t="s">
        <v>164</v>
      </c>
      <c r="D574" s="744" t="s">
        <v>5534</v>
      </c>
      <c r="E574" s="793">
        <v>20000.0</v>
      </c>
      <c r="F574" s="744" t="s">
        <v>3021</v>
      </c>
      <c r="G574" s="754" t="s">
        <v>18</v>
      </c>
      <c r="H574" s="754" t="s">
        <v>62</v>
      </c>
      <c r="I574" s="754" t="s">
        <v>74</v>
      </c>
      <c r="J574" s="754">
        <v>44322.0</v>
      </c>
      <c r="K574" s="757" t="s">
        <v>3645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2436</v>
      </c>
      <c r="C575" s="769" t="s">
        <v>164</v>
      </c>
      <c r="D575" s="744" t="s">
        <v>5534</v>
      </c>
      <c r="E575" s="793">
        <v>300000.0</v>
      </c>
      <c r="F575" s="744" t="s">
        <v>328</v>
      </c>
      <c r="G575" s="754" t="s">
        <v>18</v>
      </c>
      <c r="H575" s="754" t="s">
        <v>62</v>
      </c>
      <c r="I575" s="754" t="s">
        <v>63</v>
      </c>
      <c r="J575" s="754">
        <v>44266.0</v>
      </c>
      <c r="K575" s="757" t="s">
        <v>3641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3261</v>
      </c>
      <c r="C576" s="769" t="s">
        <v>164</v>
      </c>
      <c r="D576" s="744" t="s">
        <v>5534</v>
      </c>
      <c r="E576" s="793">
        <v>10000.0</v>
      </c>
      <c r="F576" s="744" t="s">
        <v>3260</v>
      </c>
      <c r="G576" s="754" t="s">
        <v>18</v>
      </c>
      <c r="H576" s="754" t="s">
        <v>62</v>
      </c>
      <c r="I576" s="754" t="s">
        <v>74</v>
      </c>
      <c r="J576" s="754">
        <v>44319.0</v>
      </c>
      <c r="K576" s="757" t="s">
        <v>3645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2844</v>
      </c>
      <c r="C577" s="769" t="s">
        <v>164</v>
      </c>
      <c r="D577" s="744" t="s">
        <v>5534</v>
      </c>
      <c r="E577" s="793">
        <v>12000.0</v>
      </c>
      <c r="F577" s="744" t="s">
        <v>2843</v>
      </c>
      <c r="G577" s="754" t="s">
        <v>2358</v>
      </c>
      <c r="H577" s="754" t="s">
        <v>29</v>
      </c>
      <c r="I577" s="754" t="s">
        <v>2359</v>
      </c>
      <c r="J577" s="754">
        <v>43605.0</v>
      </c>
      <c r="K577" s="757" t="s">
        <v>3653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2640</v>
      </c>
      <c r="C578" s="769" t="s">
        <v>164</v>
      </c>
      <c r="D578" s="744" t="s">
        <v>5534</v>
      </c>
      <c r="E578" s="793">
        <v>100000.0</v>
      </c>
      <c r="F578" s="744" t="s">
        <v>151</v>
      </c>
      <c r="G578" s="754" t="s">
        <v>18</v>
      </c>
      <c r="H578" s="754" t="s">
        <v>62</v>
      </c>
      <c r="I578" s="754" t="s">
        <v>2443</v>
      </c>
      <c r="J578" s="754">
        <v>44299.0</v>
      </c>
      <c r="K578" s="757" t="s">
        <v>3645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5640</v>
      </c>
      <c r="C579" s="744" t="s">
        <v>3636</v>
      </c>
      <c r="D579" s="744" t="s">
        <v>5533</v>
      </c>
      <c r="E579" s="756">
        <v>0.0</v>
      </c>
      <c r="F579" s="744" t="s">
        <v>4532</v>
      </c>
      <c r="G579" s="744" t="s">
        <v>67</v>
      </c>
      <c r="H579" s="744" t="s">
        <v>29</v>
      </c>
      <c r="I579" s="744" t="s">
        <v>5565</v>
      </c>
      <c r="J579" s="754">
        <v>44917.0</v>
      </c>
      <c r="K579" s="761" t="s">
        <v>3641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3138</v>
      </c>
      <c r="C580" s="769" t="s">
        <v>164</v>
      </c>
      <c r="D580" s="744" t="s">
        <v>5534</v>
      </c>
      <c r="E580" s="793" t="s">
        <v>5641</v>
      </c>
      <c r="F580" s="744" t="s">
        <v>3137</v>
      </c>
      <c r="G580" s="754" t="s">
        <v>18</v>
      </c>
      <c r="H580" s="754" t="s">
        <v>62</v>
      </c>
      <c r="I580" s="754" t="s">
        <v>74</v>
      </c>
      <c r="J580" s="754">
        <v>44391.0</v>
      </c>
      <c r="K580" s="757" t="s">
        <v>3645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2815</v>
      </c>
      <c r="C581" s="769" t="s">
        <v>164</v>
      </c>
      <c r="D581" s="744" t="s">
        <v>5534</v>
      </c>
      <c r="E581" s="793">
        <v>30000.0</v>
      </c>
      <c r="F581" s="744" t="s">
        <v>1116</v>
      </c>
      <c r="G581" s="754" t="s">
        <v>18</v>
      </c>
      <c r="H581" s="754" t="s">
        <v>62</v>
      </c>
      <c r="I581" s="754" t="s">
        <v>63</v>
      </c>
      <c r="J581" s="754">
        <v>44319.0</v>
      </c>
      <c r="K581" s="757" t="s">
        <v>3645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3232</v>
      </c>
      <c r="C582" s="769" t="s">
        <v>164</v>
      </c>
      <c r="D582" s="744" t="s">
        <v>5534</v>
      </c>
      <c r="E582" s="793">
        <v>100000.0</v>
      </c>
      <c r="F582" s="744" t="s">
        <v>3231</v>
      </c>
      <c r="G582" s="754" t="s">
        <v>18</v>
      </c>
      <c r="H582" s="754" t="s">
        <v>62</v>
      </c>
      <c r="I582" s="754" t="s">
        <v>74</v>
      </c>
      <c r="J582" s="754">
        <v>44279.0</v>
      </c>
      <c r="K582" s="757" t="s">
        <v>3645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3025</v>
      </c>
      <c r="C583" s="769" t="s">
        <v>164</v>
      </c>
      <c r="D583" s="744" t="s">
        <v>5534</v>
      </c>
      <c r="E583" s="793">
        <v>120000.0</v>
      </c>
      <c r="F583" s="744" t="s">
        <v>3024</v>
      </c>
      <c r="G583" s="754" t="s">
        <v>18</v>
      </c>
      <c r="H583" s="754" t="s">
        <v>62</v>
      </c>
      <c r="I583" s="754" t="s">
        <v>2443</v>
      </c>
      <c r="J583" s="754">
        <v>44279.0</v>
      </c>
      <c r="K583" s="757" t="s">
        <v>3641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5642</v>
      </c>
      <c r="C584" s="769" t="s">
        <v>3636</v>
      </c>
      <c r="D584" s="744" t="s">
        <v>2366</v>
      </c>
      <c r="E584" s="756">
        <v>456422.62</v>
      </c>
      <c r="F584" s="744" t="s">
        <v>4377</v>
      </c>
      <c r="G584" s="744" t="s">
        <v>67</v>
      </c>
      <c r="H584" s="744" t="s">
        <v>29</v>
      </c>
      <c r="I584" s="744" t="s">
        <v>3907</v>
      </c>
      <c r="J584" s="754">
        <v>44130.0</v>
      </c>
      <c r="K584" s="761" t="s">
        <v>3645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2377</v>
      </c>
      <c r="C585" s="769" t="s">
        <v>164</v>
      </c>
      <c r="D585" s="744" t="s">
        <v>5534</v>
      </c>
      <c r="E585" s="793">
        <v>100000.0</v>
      </c>
      <c r="F585" s="744" t="s">
        <v>2376</v>
      </c>
      <c r="G585" s="754" t="s">
        <v>18</v>
      </c>
      <c r="H585" s="754" t="s">
        <v>62</v>
      </c>
      <c r="I585" s="754" t="s">
        <v>74</v>
      </c>
      <c r="J585" s="754">
        <v>44321.0</v>
      </c>
      <c r="K585" s="757" t="s">
        <v>3653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3216</v>
      </c>
      <c r="C586" s="769" t="s">
        <v>164</v>
      </c>
      <c r="D586" s="744" t="s">
        <v>5534</v>
      </c>
      <c r="E586" s="793">
        <v>14000.0</v>
      </c>
      <c r="F586" s="744" t="s">
        <v>1893</v>
      </c>
      <c r="G586" s="754" t="s">
        <v>18</v>
      </c>
      <c r="H586" s="754" t="s">
        <v>62</v>
      </c>
      <c r="I586" s="754" t="s">
        <v>63</v>
      </c>
      <c r="J586" s="754">
        <v>44280.0</v>
      </c>
      <c r="K586" s="757" t="s">
        <v>3645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2862</v>
      </c>
      <c r="C587" s="769" t="s">
        <v>164</v>
      </c>
      <c r="D587" s="744" t="s">
        <v>5534</v>
      </c>
      <c r="E587" s="793">
        <v>45000.0</v>
      </c>
      <c r="F587" s="744" t="s">
        <v>2861</v>
      </c>
      <c r="G587" s="754" t="s">
        <v>18</v>
      </c>
      <c r="H587" s="754" t="s">
        <v>62</v>
      </c>
      <c r="I587" s="754" t="s">
        <v>2443</v>
      </c>
      <c r="J587" s="754">
        <v>44266.0</v>
      </c>
      <c r="K587" s="757" t="s">
        <v>3653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2542</v>
      </c>
      <c r="C588" s="769" t="s">
        <v>164</v>
      </c>
      <c r="D588" s="744" t="s">
        <v>5534</v>
      </c>
      <c r="E588" s="793">
        <v>10000.0</v>
      </c>
      <c r="F588" s="744" t="s">
        <v>2541</v>
      </c>
      <c r="G588" s="754" t="s">
        <v>18</v>
      </c>
      <c r="H588" s="754" t="s">
        <v>62</v>
      </c>
      <c r="I588" s="754" t="s">
        <v>2443</v>
      </c>
      <c r="J588" s="754">
        <v>44260.0</v>
      </c>
      <c r="K588" s="757" t="s">
        <v>3645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2631</v>
      </c>
      <c r="C589" s="769" t="s">
        <v>164</v>
      </c>
      <c r="D589" s="744" t="s">
        <v>5534</v>
      </c>
      <c r="E589" s="793">
        <v>100000.0</v>
      </c>
      <c r="F589" s="744" t="s">
        <v>2630</v>
      </c>
      <c r="G589" s="754" t="s">
        <v>18</v>
      </c>
      <c r="H589" s="754" t="s">
        <v>62</v>
      </c>
      <c r="I589" s="754" t="s">
        <v>74</v>
      </c>
      <c r="J589" s="754">
        <v>44393.0</v>
      </c>
      <c r="K589" s="757" t="s">
        <v>4168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2542</v>
      </c>
      <c r="C590" s="744" t="s">
        <v>164</v>
      </c>
      <c r="D590" s="744" t="s">
        <v>5533</v>
      </c>
      <c r="E590" s="756">
        <v>151371.24</v>
      </c>
      <c r="F590" s="744" t="s">
        <v>2541</v>
      </c>
      <c r="G590" s="754" t="s">
        <v>18</v>
      </c>
      <c r="H590" s="754" t="s">
        <v>62</v>
      </c>
      <c r="I590" s="754" t="s">
        <v>2443</v>
      </c>
      <c r="J590" s="754">
        <v>44260.0</v>
      </c>
      <c r="K590" s="757" t="s">
        <v>3645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3025</v>
      </c>
      <c r="C591" s="769" t="s">
        <v>164</v>
      </c>
      <c r="D591" s="744" t="s">
        <v>5534</v>
      </c>
      <c r="E591" s="793">
        <v>80000.0</v>
      </c>
      <c r="F591" s="744" t="s">
        <v>3024</v>
      </c>
      <c r="G591" s="754" t="s">
        <v>18</v>
      </c>
      <c r="H591" s="754" t="s">
        <v>62</v>
      </c>
      <c r="I591" s="754" t="s">
        <v>2443</v>
      </c>
      <c r="J591" s="754">
        <v>44279.0</v>
      </c>
      <c r="K591" s="757" t="s">
        <v>3641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5612</v>
      </c>
      <c r="C592" s="744" t="s">
        <v>3636</v>
      </c>
      <c r="D592" s="744" t="s">
        <v>5533</v>
      </c>
      <c r="E592" s="756">
        <v>0.0</v>
      </c>
      <c r="F592" s="744" t="s">
        <v>5188</v>
      </c>
      <c r="G592" s="744" t="s">
        <v>67</v>
      </c>
      <c r="H592" s="744" t="s">
        <v>29</v>
      </c>
      <c r="I592" s="744" t="s">
        <v>4287</v>
      </c>
      <c r="J592" s="754">
        <v>44397.0</v>
      </c>
      <c r="K592" s="761" t="s">
        <v>3653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5643</v>
      </c>
      <c r="C593" s="744" t="s">
        <v>3636</v>
      </c>
      <c r="D593" s="744" t="s">
        <v>5533</v>
      </c>
      <c r="E593" s="756">
        <v>0.0</v>
      </c>
      <c r="F593" s="744" t="s">
        <v>3672</v>
      </c>
      <c r="G593" s="744" t="s">
        <v>18</v>
      </c>
      <c r="H593" s="744" t="s">
        <v>29</v>
      </c>
      <c r="I593" s="744" t="s">
        <v>3531</v>
      </c>
      <c r="J593" s="754">
        <v>44302.0</v>
      </c>
      <c r="K593" s="761" t="s">
        <v>3657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2565</v>
      </c>
      <c r="C594" s="744" t="s">
        <v>164</v>
      </c>
      <c r="D594" s="744" t="s">
        <v>5533</v>
      </c>
      <c r="E594" s="756">
        <v>172836.33</v>
      </c>
      <c r="F594" s="744" t="s">
        <v>2564</v>
      </c>
      <c r="G594" s="754" t="s">
        <v>2358</v>
      </c>
      <c r="H594" s="754" t="s">
        <v>29</v>
      </c>
      <c r="I594" s="754" t="s">
        <v>2359</v>
      </c>
      <c r="J594" s="754">
        <v>43865.0</v>
      </c>
      <c r="K594" s="757" t="s">
        <v>3645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3083</v>
      </c>
      <c r="C595" s="744" t="s">
        <v>164</v>
      </c>
      <c r="D595" s="744" t="s">
        <v>5533</v>
      </c>
      <c r="E595" s="756">
        <v>154589.27</v>
      </c>
      <c r="F595" s="744" t="s">
        <v>3082</v>
      </c>
      <c r="G595" s="754" t="s">
        <v>2358</v>
      </c>
      <c r="H595" s="754" t="s">
        <v>29</v>
      </c>
      <c r="I595" s="754" t="s">
        <v>2359</v>
      </c>
      <c r="J595" s="754">
        <v>43873.0</v>
      </c>
      <c r="K595" s="757" t="s">
        <v>3645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3025</v>
      </c>
      <c r="C596" s="744" t="s">
        <v>164</v>
      </c>
      <c r="D596" s="744" t="s">
        <v>5533</v>
      </c>
      <c r="E596" s="756">
        <v>237009.79</v>
      </c>
      <c r="F596" s="744" t="s">
        <v>3024</v>
      </c>
      <c r="G596" s="754" t="s">
        <v>18</v>
      </c>
      <c r="H596" s="754" t="s">
        <v>62</v>
      </c>
      <c r="I596" s="754" t="s">
        <v>2443</v>
      </c>
      <c r="J596" s="754">
        <v>44279.0</v>
      </c>
      <c r="K596" s="757" t="s">
        <v>3641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2542</v>
      </c>
      <c r="C597" s="769" t="s">
        <v>164</v>
      </c>
      <c r="D597" s="744" t="s">
        <v>5534</v>
      </c>
      <c r="E597" s="771">
        <v>49307.71</v>
      </c>
      <c r="F597" s="744" t="s">
        <v>2541</v>
      </c>
      <c r="G597" s="754" t="s">
        <v>18</v>
      </c>
      <c r="H597" s="754" t="s">
        <v>62</v>
      </c>
      <c r="I597" s="754" t="s">
        <v>2443</v>
      </c>
      <c r="J597" s="754">
        <v>44260.0</v>
      </c>
      <c r="K597" s="757" t="s">
        <v>3645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2850</v>
      </c>
      <c r="C598" s="769" t="s">
        <v>164</v>
      </c>
      <c r="D598" s="744" t="s">
        <v>5534</v>
      </c>
      <c r="E598" s="793">
        <v>56000.0</v>
      </c>
      <c r="F598" s="744" t="s">
        <v>1173</v>
      </c>
      <c r="G598" s="754" t="s">
        <v>18</v>
      </c>
      <c r="H598" s="754" t="s">
        <v>62</v>
      </c>
      <c r="I598" s="754" t="s">
        <v>63</v>
      </c>
      <c r="J598" s="754">
        <v>44280.0</v>
      </c>
      <c r="K598" s="757" t="s">
        <v>38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2779</v>
      </c>
      <c r="C599" s="769" t="s">
        <v>164</v>
      </c>
      <c r="D599" s="744" t="s">
        <v>5534</v>
      </c>
      <c r="E599" s="793">
        <v>5500.0</v>
      </c>
      <c r="F599" s="744" t="s">
        <v>2778</v>
      </c>
      <c r="G599" s="754" t="s">
        <v>18</v>
      </c>
      <c r="H599" s="754" t="s">
        <v>62</v>
      </c>
      <c r="I599" s="754" t="s">
        <v>74</v>
      </c>
      <c r="J599" s="754">
        <v>44319.0</v>
      </c>
      <c r="K599" s="757" t="s">
        <v>3641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2829</v>
      </c>
      <c r="C600" s="769" t="s">
        <v>164</v>
      </c>
      <c r="D600" s="744" t="s">
        <v>5534</v>
      </c>
      <c r="E600" s="793">
        <v>175000.0</v>
      </c>
      <c r="F600" s="744" t="s">
        <v>2828</v>
      </c>
      <c r="G600" s="754" t="s">
        <v>18</v>
      </c>
      <c r="H600" s="754" t="s">
        <v>62</v>
      </c>
      <c r="I600" s="754" t="s">
        <v>63</v>
      </c>
      <c r="J600" s="754">
        <v>44313.0</v>
      </c>
      <c r="K600" s="757" t="s">
        <v>3645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2508</v>
      </c>
      <c r="C601" s="769" t="s">
        <v>164</v>
      </c>
      <c r="D601" s="744" t="s">
        <v>5534</v>
      </c>
      <c r="E601" s="793">
        <v>10000.0</v>
      </c>
      <c r="F601" s="744" t="s">
        <v>462</v>
      </c>
      <c r="G601" s="754" t="s">
        <v>18</v>
      </c>
      <c r="H601" s="754" t="s">
        <v>62</v>
      </c>
      <c r="I601" s="754" t="s">
        <v>63</v>
      </c>
      <c r="J601" s="754">
        <v>44421.0</v>
      </c>
      <c r="K601" s="757" t="s">
        <v>3645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2607</v>
      </c>
      <c r="C602" s="769" t="s">
        <v>164</v>
      </c>
      <c r="D602" s="744" t="s">
        <v>5534</v>
      </c>
      <c r="E602" s="793">
        <v>10000.0</v>
      </c>
      <c r="F602" s="744" t="s">
        <v>660</v>
      </c>
      <c r="G602" s="754" t="s">
        <v>18</v>
      </c>
      <c r="H602" s="754" t="s">
        <v>62</v>
      </c>
      <c r="I602" s="754" t="s">
        <v>63</v>
      </c>
      <c r="J602" s="754">
        <v>44280.0</v>
      </c>
      <c r="K602" s="757" t="s">
        <v>3645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2785</v>
      </c>
      <c r="C603" s="769" t="s">
        <v>164</v>
      </c>
      <c r="D603" s="744" t="s">
        <v>5534</v>
      </c>
      <c r="E603" s="793">
        <v>10000.0</v>
      </c>
      <c r="F603" s="744" t="s">
        <v>2784</v>
      </c>
      <c r="G603" s="754" t="s">
        <v>2358</v>
      </c>
      <c r="H603" s="754" t="s">
        <v>29</v>
      </c>
      <c r="I603" s="754" t="s">
        <v>2359</v>
      </c>
      <c r="J603" s="754">
        <v>43703.0</v>
      </c>
      <c r="K603" s="757" t="s">
        <v>4027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2654</v>
      </c>
      <c r="C604" s="769" t="s">
        <v>164</v>
      </c>
      <c r="D604" s="744" t="s">
        <v>5534</v>
      </c>
      <c r="E604" s="793">
        <v>40000.0</v>
      </c>
      <c r="F604" s="744" t="s">
        <v>754</v>
      </c>
      <c r="G604" s="754" t="s">
        <v>18</v>
      </c>
      <c r="H604" s="754" t="s">
        <v>62</v>
      </c>
      <c r="I604" s="754" t="s">
        <v>63</v>
      </c>
      <c r="J604" s="754">
        <v>44321.0</v>
      </c>
      <c r="K604" s="757" t="s">
        <v>3645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2907</v>
      </c>
      <c r="C605" s="769" t="s">
        <v>164</v>
      </c>
      <c r="D605" s="744" t="s">
        <v>5534</v>
      </c>
      <c r="E605" s="793">
        <v>150000.0</v>
      </c>
      <c r="F605" s="744" t="s">
        <v>2906</v>
      </c>
      <c r="G605" s="754" t="s">
        <v>2358</v>
      </c>
      <c r="H605" s="754" t="s">
        <v>29</v>
      </c>
      <c r="I605" s="754" t="s">
        <v>2359</v>
      </c>
      <c r="J605" s="754">
        <v>43879.0</v>
      </c>
      <c r="K605" s="757" t="s">
        <v>3645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3025</v>
      </c>
      <c r="C606" s="769" t="s">
        <v>164</v>
      </c>
      <c r="D606" s="744" t="s">
        <v>5534</v>
      </c>
      <c r="E606" s="793">
        <v>30000.0</v>
      </c>
      <c r="F606" s="744" t="s">
        <v>3024</v>
      </c>
      <c r="G606" s="754" t="s">
        <v>18</v>
      </c>
      <c r="H606" s="754" t="s">
        <v>62</v>
      </c>
      <c r="I606" s="754" t="s">
        <v>2443</v>
      </c>
      <c r="J606" s="754">
        <v>44279.0</v>
      </c>
      <c r="K606" s="757" t="s">
        <v>3641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3022</v>
      </c>
      <c r="C607" s="769" t="s">
        <v>164</v>
      </c>
      <c r="D607" s="744" t="s">
        <v>5534</v>
      </c>
      <c r="E607" s="793">
        <v>20000.0</v>
      </c>
      <c r="F607" s="744" t="s">
        <v>3021</v>
      </c>
      <c r="G607" s="754" t="s">
        <v>18</v>
      </c>
      <c r="H607" s="754" t="s">
        <v>62</v>
      </c>
      <c r="I607" s="754" t="s">
        <v>74</v>
      </c>
      <c r="J607" s="754">
        <v>44322.0</v>
      </c>
      <c r="K607" s="757" t="s">
        <v>3645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5644</v>
      </c>
      <c r="C608" s="769" t="s">
        <v>164</v>
      </c>
      <c r="D608" s="744" t="s">
        <v>2366</v>
      </c>
      <c r="E608" s="797">
        <v>121689.31</v>
      </c>
      <c r="F608" s="744" t="s">
        <v>2766</v>
      </c>
      <c r="G608" s="754" t="s">
        <v>18</v>
      </c>
      <c r="H608" s="754" t="s">
        <v>62</v>
      </c>
      <c r="I608" s="754" t="s">
        <v>63</v>
      </c>
      <c r="J608" s="754">
        <v>44333.0</v>
      </c>
      <c r="K608" s="757" t="s">
        <v>3645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5569</v>
      </c>
      <c r="C609" s="769" t="s">
        <v>3636</v>
      </c>
      <c r="D609" s="744" t="s">
        <v>2366</v>
      </c>
      <c r="E609" s="797">
        <v>94947.93</v>
      </c>
      <c r="F609" s="744" t="s">
        <v>5073</v>
      </c>
      <c r="G609" s="744" t="s">
        <v>67</v>
      </c>
      <c r="H609" s="744" t="s">
        <v>29</v>
      </c>
      <c r="I609" s="744" t="s">
        <v>5074</v>
      </c>
      <c r="J609" s="754">
        <v>44105.0</v>
      </c>
      <c r="K609" s="761" t="s">
        <v>3657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5645</v>
      </c>
      <c r="C610" s="744" t="s">
        <v>3636</v>
      </c>
      <c r="D610" s="744" t="s">
        <v>5533</v>
      </c>
      <c r="E610" s="756">
        <v>0.0</v>
      </c>
      <c r="F610" s="744" t="s">
        <v>4226</v>
      </c>
      <c r="G610" s="744" t="s">
        <v>67</v>
      </c>
      <c r="H610" s="744" t="s">
        <v>29</v>
      </c>
      <c r="I610" s="744" t="s">
        <v>3483</v>
      </c>
      <c r="J610" s="754">
        <v>44238.0</v>
      </c>
      <c r="K610" s="761" t="s">
        <v>3641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3327</v>
      </c>
      <c r="C611" s="769" t="s">
        <v>164</v>
      </c>
      <c r="D611" s="744" t="s">
        <v>5534</v>
      </c>
      <c r="E611" s="793">
        <v>20000.0</v>
      </c>
      <c r="F611" s="744" t="s">
        <v>3326</v>
      </c>
      <c r="G611" s="754" t="s">
        <v>18</v>
      </c>
      <c r="H611" s="754" t="s">
        <v>62</v>
      </c>
      <c r="I611" s="754" t="s">
        <v>63</v>
      </c>
      <c r="J611" s="754">
        <v>44263.0</v>
      </c>
      <c r="K611" s="757" t="s">
        <v>3653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3094</v>
      </c>
      <c r="C612" s="744" t="s">
        <v>164</v>
      </c>
      <c r="D612" s="744" t="s">
        <v>5533</v>
      </c>
      <c r="E612" s="756">
        <v>489398.81</v>
      </c>
      <c r="F612" s="744" t="s">
        <v>3093</v>
      </c>
      <c r="G612" s="754" t="s">
        <v>18</v>
      </c>
      <c r="H612" s="754" t="s">
        <v>62</v>
      </c>
      <c r="I612" s="754" t="s">
        <v>74</v>
      </c>
      <c r="J612" s="754">
        <v>44280.0</v>
      </c>
      <c r="K612" s="757" t="s">
        <v>3641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5646</v>
      </c>
      <c r="C613" s="769" t="s">
        <v>3636</v>
      </c>
      <c r="D613" s="744" t="s">
        <v>2366</v>
      </c>
      <c r="E613" s="797">
        <v>274363.67</v>
      </c>
      <c r="F613" s="744" t="s">
        <v>5093</v>
      </c>
      <c r="G613" s="744" t="s">
        <v>18</v>
      </c>
      <c r="H613" s="744" t="s">
        <v>19</v>
      </c>
      <c r="I613" s="744" t="s">
        <v>5094</v>
      </c>
      <c r="J613" s="754">
        <v>44356.0</v>
      </c>
      <c r="K613" s="761" t="s">
        <v>3653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5647</v>
      </c>
      <c r="C614" s="769" t="s">
        <v>3636</v>
      </c>
      <c r="D614" s="744" t="s">
        <v>5534</v>
      </c>
      <c r="E614" s="797">
        <v>150000.0</v>
      </c>
      <c r="F614" s="744" t="s">
        <v>4411</v>
      </c>
      <c r="G614" s="744" t="s">
        <v>2358</v>
      </c>
      <c r="H614" s="744" t="s">
        <v>29</v>
      </c>
      <c r="I614" s="744" t="s">
        <v>2358</v>
      </c>
      <c r="J614" s="754">
        <v>44118.0</v>
      </c>
      <c r="K614" s="761" t="s">
        <v>3657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2859</v>
      </c>
      <c r="C615" s="744" t="s">
        <v>164</v>
      </c>
      <c r="D615" s="744" t="s">
        <v>5533</v>
      </c>
      <c r="E615" s="756">
        <v>15.64</v>
      </c>
      <c r="F615" s="744" t="s">
        <v>2858</v>
      </c>
      <c r="G615" s="754" t="s">
        <v>2358</v>
      </c>
      <c r="H615" s="754" t="s">
        <v>29</v>
      </c>
      <c r="I615" s="754" t="s">
        <v>2371</v>
      </c>
      <c r="J615" s="754">
        <v>43559.0</v>
      </c>
      <c r="K615" s="757" t="s">
        <v>4027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2826</v>
      </c>
      <c r="C616" s="744" t="s">
        <v>164</v>
      </c>
      <c r="D616" s="744" t="s">
        <v>5533</v>
      </c>
      <c r="E616" s="756">
        <v>115.28</v>
      </c>
      <c r="F616" s="744" t="s">
        <v>2825</v>
      </c>
      <c r="G616" s="754" t="s">
        <v>2358</v>
      </c>
      <c r="H616" s="754" t="s">
        <v>29</v>
      </c>
      <c r="I616" s="754" t="s">
        <v>2359</v>
      </c>
      <c r="J616" s="754">
        <v>43620.0</v>
      </c>
      <c r="K616" s="757" t="s">
        <v>3657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2681</v>
      </c>
      <c r="C617" s="744" t="s">
        <v>164</v>
      </c>
      <c r="D617" s="744" t="s">
        <v>5533</v>
      </c>
      <c r="E617" s="756">
        <v>13.08</v>
      </c>
      <c r="F617" s="744" t="s">
        <v>2680</v>
      </c>
      <c r="G617" s="754" t="s">
        <v>2358</v>
      </c>
      <c r="H617" s="754" t="s">
        <v>29</v>
      </c>
      <c r="I617" s="754" t="s">
        <v>2359</v>
      </c>
      <c r="J617" s="754">
        <v>43675.0</v>
      </c>
      <c r="K617" s="757" t="s">
        <v>4027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2658</v>
      </c>
      <c r="C618" s="744" t="s">
        <v>164</v>
      </c>
      <c r="D618" s="744" t="s">
        <v>5533</v>
      </c>
      <c r="E618" s="756"/>
      <c r="F618" s="744" t="s">
        <v>2657</v>
      </c>
      <c r="G618" s="754" t="s">
        <v>2358</v>
      </c>
      <c r="H618" s="754" t="s">
        <v>29</v>
      </c>
      <c r="I618" s="754" t="s">
        <v>2358</v>
      </c>
      <c r="J618" s="754" t="s">
        <v>2408</v>
      </c>
      <c r="K618" s="757" t="s">
        <v>3645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2618</v>
      </c>
      <c r="C619" s="744" t="s">
        <v>164</v>
      </c>
      <c r="D619" s="744" t="s">
        <v>5533</v>
      </c>
      <c r="E619" s="756">
        <v>3049.18</v>
      </c>
      <c r="F619" s="744" t="s">
        <v>2617</v>
      </c>
      <c r="G619" s="754" t="s">
        <v>2358</v>
      </c>
      <c r="H619" s="754" t="s">
        <v>29</v>
      </c>
      <c r="I619" s="754" t="s">
        <v>2358</v>
      </c>
      <c r="J619" s="754">
        <v>44124.0</v>
      </c>
      <c r="K619" s="757" t="s">
        <v>3645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2622</v>
      </c>
      <c r="C620" s="744" t="s">
        <v>164</v>
      </c>
      <c r="D620" s="744" t="s">
        <v>5533</v>
      </c>
      <c r="E620" s="756">
        <v>693.98</v>
      </c>
      <c r="F620" s="744" t="s">
        <v>2621</v>
      </c>
      <c r="G620" s="754" t="s">
        <v>2358</v>
      </c>
      <c r="H620" s="754" t="s">
        <v>29</v>
      </c>
      <c r="I620" s="754" t="s">
        <v>2358</v>
      </c>
      <c r="J620" s="754">
        <v>44118.0</v>
      </c>
      <c r="K620" s="757" t="s">
        <v>3645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2585</v>
      </c>
      <c r="C621" s="744" t="s">
        <v>164</v>
      </c>
      <c r="D621" s="744" t="s">
        <v>5533</v>
      </c>
      <c r="E621" s="756"/>
      <c r="F621" s="744" t="s">
        <v>2584</v>
      </c>
      <c r="G621" s="754" t="s">
        <v>2358</v>
      </c>
      <c r="H621" s="754" t="s">
        <v>29</v>
      </c>
      <c r="I621" s="754" t="s">
        <v>2371</v>
      </c>
      <c r="J621" s="754">
        <v>43609.0</v>
      </c>
      <c r="K621" s="757" t="s">
        <v>3657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2587</v>
      </c>
      <c r="C622" s="744" t="s">
        <v>164</v>
      </c>
      <c r="D622" s="744" t="s">
        <v>5533</v>
      </c>
      <c r="E622" s="756"/>
      <c r="F622" s="744" t="s">
        <v>2584</v>
      </c>
      <c r="G622" s="754" t="s">
        <v>2358</v>
      </c>
      <c r="H622" s="754" t="s">
        <v>29</v>
      </c>
      <c r="I622" s="754" t="s">
        <v>2371</v>
      </c>
      <c r="J622" s="754">
        <v>43609.0</v>
      </c>
      <c r="K622" s="757" t="s">
        <v>3653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2572</v>
      </c>
      <c r="C623" s="744" t="s">
        <v>164</v>
      </c>
      <c r="D623" s="744" t="s">
        <v>5533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2407</v>
      </c>
      <c r="C624" s="744" t="s">
        <v>164</v>
      </c>
      <c r="D624" s="744" t="s">
        <v>5533</v>
      </c>
      <c r="E624" s="756"/>
      <c r="F624" s="744" t="s">
        <v>2406</v>
      </c>
      <c r="G624" s="754" t="s">
        <v>2358</v>
      </c>
      <c r="H624" s="754" t="s">
        <v>29</v>
      </c>
      <c r="I624" s="754" t="s">
        <v>2359</v>
      </c>
      <c r="J624" s="754" t="s">
        <v>2408</v>
      </c>
      <c r="K624" s="757" t="s">
        <v>3645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5569</v>
      </c>
      <c r="C625" s="744" t="s">
        <v>3636</v>
      </c>
      <c r="D625" s="744" t="s">
        <v>5533</v>
      </c>
      <c r="E625" s="756">
        <v>0.0</v>
      </c>
      <c r="F625" s="744" t="s">
        <v>5073</v>
      </c>
      <c r="G625" s="744" t="s">
        <v>67</v>
      </c>
      <c r="H625" s="744" t="s">
        <v>29</v>
      </c>
      <c r="I625" s="744" t="s">
        <v>5074</v>
      </c>
      <c r="J625" s="754">
        <v>44105.0</v>
      </c>
      <c r="K625" s="761" t="s">
        <v>3657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2794</v>
      </c>
      <c r="C626" s="744" t="s">
        <v>164</v>
      </c>
      <c r="D626" s="744" t="s">
        <v>2366</v>
      </c>
      <c r="E626" s="800">
        <v>73572.75</v>
      </c>
      <c r="F626" s="744" t="s">
        <v>2793</v>
      </c>
      <c r="G626" s="754" t="s">
        <v>2358</v>
      </c>
      <c r="H626" s="754" t="s">
        <v>29</v>
      </c>
      <c r="I626" s="754" t="s">
        <v>2359</v>
      </c>
      <c r="J626" s="754">
        <v>43875.0</v>
      </c>
      <c r="K626" s="757" t="s">
        <v>3653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2899</v>
      </c>
      <c r="C627" s="744" t="s">
        <v>164</v>
      </c>
      <c r="D627" s="744" t="s">
        <v>5534</v>
      </c>
      <c r="E627" s="793">
        <v>10000.0</v>
      </c>
      <c r="F627" s="744" t="s">
        <v>2898</v>
      </c>
      <c r="G627" s="754" t="s">
        <v>18</v>
      </c>
      <c r="H627" s="754" t="s">
        <v>62</v>
      </c>
      <c r="I627" s="754" t="s">
        <v>63</v>
      </c>
      <c r="J627" s="754">
        <v>44295.0</v>
      </c>
      <c r="K627" s="757" t="s">
        <v>38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2779</v>
      </c>
      <c r="C628" s="769" t="s">
        <v>164</v>
      </c>
      <c r="D628" s="744" t="s">
        <v>5533</v>
      </c>
      <c r="E628" s="801">
        <v>161212.56</v>
      </c>
      <c r="F628" s="744" t="s">
        <v>2778</v>
      </c>
      <c r="G628" s="754" t="s">
        <v>18</v>
      </c>
      <c r="H628" s="754" t="s">
        <v>62</v>
      </c>
      <c r="I628" s="754" t="s">
        <v>74</v>
      </c>
      <c r="J628" s="754">
        <v>44319.0</v>
      </c>
      <c r="K628" s="757" t="s">
        <v>3641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3349</v>
      </c>
      <c r="C629" s="744" t="s">
        <v>164</v>
      </c>
      <c r="D629" s="744" t="s">
        <v>5533</v>
      </c>
      <c r="E629" s="756"/>
      <c r="F629" s="744" t="s">
        <v>3348</v>
      </c>
      <c r="G629" s="754" t="s">
        <v>2358</v>
      </c>
      <c r="H629" s="754" t="s">
        <v>29</v>
      </c>
      <c r="I629" s="754" t="s">
        <v>2371</v>
      </c>
      <c r="J629" s="754" t="s">
        <v>2408</v>
      </c>
      <c r="K629" s="757" t="s">
        <v>3653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3352</v>
      </c>
      <c r="C630" s="744" t="s">
        <v>164</v>
      </c>
      <c r="D630" s="744" t="s">
        <v>5533</v>
      </c>
      <c r="E630" s="756"/>
      <c r="F630" s="744" t="s">
        <v>3348</v>
      </c>
      <c r="G630" s="754" t="s">
        <v>2358</v>
      </c>
      <c r="H630" s="754" t="s">
        <v>29</v>
      </c>
      <c r="I630" s="754" t="s">
        <v>2371</v>
      </c>
      <c r="J630" s="754" t="s">
        <v>2408</v>
      </c>
      <c r="K630" s="757" t="s">
        <v>3657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3254</v>
      </c>
      <c r="C631" s="744" t="s">
        <v>164</v>
      </c>
      <c r="D631" s="744" t="s">
        <v>5533</v>
      </c>
      <c r="E631" s="756">
        <v>1.47</v>
      </c>
      <c r="F631" s="744" t="s">
        <v>3253</v>
      </c>
      <c r="G631" s="754" t="s">
        <v>2358</v>
      </c>
      <c r="H631" s="754" t="s">
        <v>29</v>
      </c>
      <c r="I631" s="754" t="s">
        <v>2371</v>
      </c>
      <c r="J631" s="754">
        <v>43861.0</v>
      </c>
      <c r="K631" s="757" t="s">
        <v>3653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3097</v>
      </c>
      <c r="C632" s="744" t="s">
        <v>164</v>
      </c>
      <c r="D632" s="744" t="s">
        <v>5533</v>
      </c>
      <c r="E632" s="756">
        <v>2.93</v>
      </c>
      <c r="F632" s="744" t="s">
        <v>3096</v>
      </c>
      <c r="G632" s="754" t="s">
        <v>2358</v>
      </c>
      <c r="H632" s="754" t="s">
        <v>29</v>
      </c>
      <c r="I632" s="754" t="s">
        <v>2371</v>
      </c>
      <c r="J632" s="754">
        <v>43622.0</v>
      </c>
      <c r="K632" s="757" t="s">
        <v>3653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3099</v>
      </c>
      <c r="C633" s="744" t="s">
        <v>164</v>
      </c>
      <c r="D633" s="744" t="s">
        <v>5533</v>
      </c>
      <c r="E633" s="756"/>
      <c r="F633" s="744" t="s">
        <v>3096</v>
      </c>
      <c r="G633" s="754" t="s">
        <v>2358</v>
      </c>
      <c r="H633" s="754" t="s">
        <v>29</v>
      </c>
      <c r="I633" s="754" t="s">
        <v>2371</v>
      </c>
      <c r="J633" s="754">
        <v>43622.0</v>
      </c>
      <c r="K633" s="757" t="s">
        <v>3645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3048</v>
      </c>
      <c r="C634" s="744" t="s">
        <v>164</v>
      </c>
      <c r="D634" s="744" t="s">
        <v>5533</v>
      </c>
      <c r="E634" s="756">
        <v>0.22</v>
      </c>
      <c r="F634" s="744" t="s">
        <v>3047</v>
      </c>
      <c r="G634" s="754" t="s">
        <v>2358</v>
      </c>
      <c r="H634" s="754" t="s">
        <v>29</v>
      </c>
      <c r="I634" s="754" t="s">
        <v>2358</v>
      </c>
      <c r="J634" s="754">
        <v>44036.0</v>
      </c>
      <c r="K634" s="757" t="s">
        <v>3653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2986</v>
      </c>
      <c r="C635" s="744" t="s">
        <v>164</v>
      </c>
      <c r="D635" s="744" t="s">
        <v>5533</v>
      </c>
      <c r="E635" s="756"/>
      <c r="F635" s="744" t="s">
        <v>2985</v>
      </c>
      <c r="G635" s="754" t="s">
        <v>2358</v>
      </c>
      <c r="H635" s="754" t="s">
        <v>29</v>
      </c>
      <c r="I635" s="754" t="s">
        <v>2371</v>
      </c>
      <c r="J635" s="754" t="s">
        <v>2408</v>
      </c>
      <c r="K635" s="757" t="s">
        <v>3653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2957</v>
      </c>
      <c r="C636" s="744" t="s">
        <v>164</v>
      </c>
      <c r="D636" s="744" t="s">
        <v>5533</v>
      </c>
      <c r="E636" s="756">
        <v>146.69</v>
      </c>
      <c r="F636" s="744" t="s">
        <v>2956</v>
      </c>
      <c r="G636" s="754" t="s">
        <v>2358</v>
      </c>
      <c r="H636" s="754" t="s">
        <v>29</v>
      </c>
      <c r="I636" s="754" t="s">
        <v>2359</v>
      </c>
      <c r="J636" s="754">
        <v>43732.0</v>
      </c>
      <c r="K636" s="757" t="s">
        <v>4027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2896</v>
      </c>
      <c r="C637" s="744" t="s">
        <v>164</v>
      </c>
      <c r="D637" s="744" t="s">
        <v>5533</v>
      </c>
      <c r="E637" s="756">
        <v>78.0</v>
      </c>
      <c r="F637" s="744" t="s">
        <v>2895</v>
      </c>
      <c r="G637" s="754" t="s">
        <v>2358</v>
      </c>
      <c r="H637" s="754" t="s">
        <v>29</v>
      </c>
      <c r="I637" s="754" t="s">
        <v>2371</v>
      </c>
      <c r="J637" s="754">
        <v>43853.0</v>
      </c>
      <c r="K637" s="757" t="s">
        <v>3645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5648</v>
      </c>
      <c r="C638" s="769" t="s">
        <v>3636</v>
      </c>
      <c r="D638" s="744" t="s">
        <v>2366</v>
      </c>
      <c r="E638" s="801">
        <v>44080.95</v>
      </c>
      <c r="F638" s="744" t="s">
        <v>4097</v>
      </c>
      <c r="G638" s="744" t="s">
        <v>67</v>
      </c>
      <c r="H638" s="744" t="s">
        <v>29</v>
      </c>
      <c r="I638" s="744" t="s">
        <v>5649</v>
      </c>
      <c r="J638" s="754">
        <v>44537.0</v>
      </c>
      <c r="K638" s="761" t="s">
        <v>3641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2631</v>
      </c>
      <c r="C639" s="769" t="s">
        <v>164</v>
      </c>
      <c r="D639" s="744" t="s">
        <v>5534</v>
      </c>
      <c r="E639" s="801">
        <v>70000.0</v>
      </c>
      <c r="F639" s="744" t="s">
        <v>2630</v>
      </c>
      <c r="G639" s="754" t="s">
        <v>18</v>
      </c>
      <c r="H639" s="754" t="s">
        <v>62</v>
      </c>
      <c r="I639" s="754" t="s">
        <v>74</v>
      </c>
      <c r="J639" s="754">
        <v>44393.0</v>
      </c>
      <c r="K639" s="757" t="s">
        <v>4168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5650</v>
      </c>
      <c r="C640" s="769" t="s">
        <v>3636</v>
      </c>
      <c r="D640" s="744" t="s">
        <v>5534</v>
      </c>
      <c r="E640" s="801">
        <v>100000.0</v>
      </c>
      <c r="F640" s="803" t="s">
        <v>2895</v>
      </c>
      <c r="G640" s="744" t="s">
        <v>2358</v>
      </c>
      <c r="H640" s="744" t="s">
        <v>29</v>
      </c>
      <c r="I640" s="744" t="s">
        <v>2358</v>
      </c>
      <c r="J640" s="744" t="s">
        <v>5651</v>
      </c>
      <c r="K640" s="761" t="s">
        <v>3653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5652</v>
      </c>
      <c r="C641" s="769" t="s">
        <v>3636</v>
      </c>
      <c r="D641" s="744" t="s">
        <v>5533</v>
      </c>
      <c r="E641" s="801">
        <v>90625.34</v>
      </c>
      <c r="F641" s="744" t="s">
        <v>4910</v>
      </c>
      <c r="G641" s="744" t="s">
        <v>18</v>
      </c>
      <c r="H641" s="744" t="s">
        <v>19</v>
      </c>
      <c r="I641" s="744" t="s">
        <v>52</v>
      </c>
      <c r="J641" s="754">
        <v>44362.0</v>
      </c>
      <c r="K641" s="761" t="s">
        <v>3641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5572</v>
      </c>
      <c r="C642" s="769" t="s">
        <v>3636</v>
      </c>
      <c r="D642" s="744" t="s">
        <v>5534</v>
      </c>
      <c r="E642" s="801">
        <v>16000.0</v>
      </c>
      <c r="F642" s="744" t="s">
        <v>4923</v>
      </c>
      <c r="G642" s="744" t="s">
        <v>67</v>
      </c>
      <c r="H642" s="744" t="s">
        <v>29</v>
      </c>
      <c r="I642" s="744" t="s">
        <v>4308</v>
      </c>
      <c r="J642" s="754">
        <v>44180.0</v>
      </c>
      <c r="K642" s="761" t="s">
        <v>3645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5653</v>
      </c>
      <c r="C643" s="769" t="s">
        <v>3636</v>
      </c>
      <c r="D643" s="744" t="s">
        <v>5533</v>
      </c>
      <c r="E643" s="801">
        <v>661576.63</v>
      </c>
      <c r="F643" s="744" t="s">
        <v>5176</v>
      </c>
      <c r="G643" s="744" t="s">
        <v>67</v>
      </c>
      <c r="H643" s="744" t="s">
        <v>29</v>
      </c>
      <c r="I643" s="744" t="s">
        <v>3966</v>
      </c>
      <c r="J643" s="754">
        <v>44490.0</v>
      </c>
      <c r="K643" s="761" t="s">
        <v>3641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2506</v>
      </c>
      <c r="C644" s="769" t="s">
        <v>164</v>
      </c>
      <c r="D644" s="744" t="s">
        <v>5533</v>
      </c>
      <c r="E644" s="801">
        <v>1915.0</v>
      </c>
      <c r="F644" s="744" t="s">
        <v>2505</v>
      </c>
      <c r="G644" s="754" t="s">
        <v>2358</v>
      </c>
      <c r="H644" s="754" t="s">
        <v>29</v>
      </c>
      <c r="I644" s="754" t="s">
        <v>2359</v>
      </c>
      <c r="J644" s="754">
        <v>43725.0</v>
      </c>
      <c r="K644" s="757" t="s">
        <v>4027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3229</v>
      </c>
      <c r="C645" s="769" t="s">
        <v>164</v>
      </c>
      <c r="D645" s="744" t="s">
        <v>5534</v>
      </c>
      <c r="E645" s="801">
        <v>3000.0</v>
      </c>
      <c r="F645" s="744" t="s">
        <v>3228</v>
      </c>
      <c r="G645" s="754" t="s">
        <v>2358</v>
      </c>
      <c r="H645" s="754" t="s">
        <v>29</v>
      </c>
      <c r="I645" s="754" t="s">
        <v>2359</v>
      </c>
      <c r="J645" s="754">
        <v>43894.0</v>
      </c>
      <c r="K645" s="757" t="s">
        <v>3653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5654</v>
      </c>
      <c r="C646" s="769" t="s">
        <v>3636</v>
      </c>
      <c r="D646" s="744" t="s">
        <v>5533</v>
      </c>
      <c r="E646" s="801">
        <v>792665.02</v>
      </c>
      <c r="F646" s="744" t="s">
        <v>4281</v>
      </c>
      <c r="G646" s="744" t="s">
        <v>67</v>
      </c>
      <c r="H646" s="744" t="s">
        <v>29</v>
      </c>
      <c r="I646" s="744" t="s">
        <v>3942</v>
      </c>
      <c r="J646" s="754">
        <v>44368.0</v>
      </c>
      <c r="K646" s="761" t="s">
        <v>3657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2899</v>
      </c>
      <c r="C647" s="769" t="s">
        <v>164</v>
      </c>
      <c r="D647" s="744" t="s">
        <v>5534</v>
      </c>
      <c r="E647" s="801">
        <v>10000.0</v>
      </c>
      <c r="F647" s="744" t="s">
        <v>2898</v>
      </c>
      <c r="G647" s="754" t="s">
        <v>18</v>
      </c>
      <c r="H647" s="754" t="s">
        <v>62</v>
      </c>
      <c r="I647" s="754" t="s">
        <v>63</v>
      </c>
      <c r="J647" s="754">
        <v>44295.0</v>
      </c>
      <c r="K647" s="757" t="s">
        <v>38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2844</v>
      </c>
      <c r="C648" s="769" t="s">
        <v>164</v>
      </c>
      <c r="D648" s="744" t="s">
        <v>5534</v>
      </c>
      <c r="E648" s="801">
        <v>12000.0</v>
      </c>
      <c r="F648" s="744" t="s">
        <v>2843</v>
      </c>
      <c r="G648" s="754" t="s">
        <v>2358</v>
      </c>
      <c r="H648" s="754" t="s">
        <v>29</v>
      </c>
      <c r="I648" s="754" t="s">
        <v>2359</v>
      </c>
      <c r="J648" s="754">
        <v>43605.0</v>
      </c>
      <c r="K648" s="757" t="s">
        <v>3653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5655</v>
      </c>
      <c r="C649" s="769" t="s">
        <v>164</v>
      </c>
      <c r="D649" s="744" t="s">
        <v>5534</v>
      </c>
      <c r="E649" s="801">
        <v>33000.0</v>
      </c>
      <c r="F649" s="744" t="s">
        <v>654</v>
      </c>
      <c r="G649" s="744" t="s">
        <v>18</v>
      </c>
      <c r="H649" s="744" t="s">
        <v>62</v>
      </c>
      <c r="I649" s="744" t="s">
        <v>2443</v>
      </c>
      <c r="J649" s="754">
        <v>44383.0</v>
      </c>
      <c r="K649" s="761" t="s">
        <v>3653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3261</v>
      </c>
      <c r="C650" s="769" t="s">
        <v>164</v>
      </c>
      <c r="D650" s="744" t="s">
        <v>5534</v>
      </c>
      <c r="E650" s="801">
        <v>10000.0</v>
      </c>
      <c r="F650" s="744" t="s">
        <v>3260</v>
      </c>
      <c r="G650" s="754" t="s">
        <v>18</v>
      </c>
      <c r="H650" s="754" t="s">
        <v>62</v>
      </c>
      <c r="I650" s="754" t="s">
        <v>74</v>
      </c>
      <c r="J650" s="754">
        <v>44319.0</v>
      </c>
      <c r="K650" s="757" t="s">
        <v>3645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5656</v>
      </c>
      <c r="C651" s="769" t="s">
        <v>3636</v>
      </c>
      <c r="D651" s="744" t="s">
        <v>5533</v>
      </c>
      <c r="E651" s="801">
        <v>295388.82</v>
      </c>
      <c r="F651" s="744" t="s">
        <v>4552</v>
      </c>
      <c r="G651" s="744" t="s">
        <v>67</v>
      </c>
      <c r="H651" s="744" t="s">
        <v>29</v>
      </c>
      <c r="I651" s="744" t="s">
        <v>3895</v>
      </c>
      <c r="J651" s="754">
        <v>44111.0</v>
      </c>
      <c r="K651" s="761" t="s">
        <v>3641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3216</v>
      </c>
      <c r="C652" s="769" t="s">
        <v>164</v>
      </c>
      <c r="D652" s="744" t="s">
        <v>5534</v>
      </c>
      <c r="E652" s="801">
        <v>14000.0</v>
      </c>
      <c r="F652" s="744" t="s">
        <v>1893</v>
      </c>
      <c r="G652" s="754" t="s">
        <v>18</v>
      </c>
      <c r="H652" s="754" t="s">
        <v>62</v>
      </c>
      <c r="I652" s="754" t="s">
        <v>63</v>
      </c>
      <c r="J652" s="754">
        <v>44280.0</v>
      </c>
      <c r="K652" s="757" t="s">
        <v>3645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2862</v>
      </c>
      <c r="C653" s="769" t="s">
        <v>164</v>
      </c>
      <c r="D653" s="744" t="s">
        <v>5534</v>
      </c>
      <c r="E653" s="801">
        <v>40000.0</v>
      </c>
      <c r="F653" s="744" t="s">
        <v>2861</v>
      </c>
      <c r="G653" s="754" t="s">
        <v>18</v>
      </c>
      <c r="H653" s="754" t="s">
        <v>62</v>
      </c>
      <c r="I653" s="754" t="s">
        <v>2443</v>
      </c>
      <c r="J653" s="754">
        <v>44266.0</v>
      </c>
      <c r="K653" s="757" t="s">
        <v>3653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5657</v>
      </c>
      <c r="C654" s="769" t="s">
        <v>3636</v>
      </c>
      <c r="D654" s="744" t="s">
        <v>5533</v>
      </c>
      <c r="E654" s="801">
        <v>142605.94</v>
      </c>
      <c r="F654" s="744" t="s">
        <v>5040</v>
      </c>
      <c r="G654" s="744" t="s">
        <v>18</v>
      </c>
      <c r="H654" s="744" t="s">
        <v>29</v>
      </c>
      <c r="I654" s="744" t="s">
        <v>5042</v>
      </c>
      <c r="J654" s="754">
        <v>44271.0</v>
      </c>
      <c r="K654" s="761" t="s">
        <v>3687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5658</v>
      </c>
      <c r="C655" s="769" t="s">
        <v>3636</v>
      </c>
      <c r="D655" s="744" t="s">
        <v>5533</v>
      </c>
      <c r="E655" s="801">
        <v>148678.48</v>
      </c>
      <c r="F655" s="744" t="s">
        <v>5040</v>
      </c>
      <c r="G655" s="744" t="s">
        <v>18</v>
      </c>
      <c r="H655" s="744" t="s">
        <v>29</v>
      </c>
      <c r="I655" s="744" t="s">
        <v>3644</v>
      </c>
      <c r="J655" s="754">
        <v>44272.0</v>
      </c>
      <c r="K655" s="761" t="s">
        <v>3653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2706</v>
      </c>
      <c r="C656" s="769" t="s">
        <v>164</v>
      </c>
      <c r="D656" s="744" t="s">
        <v>5534</v>
      </c>
      <c r="E656" s="801">
        <v>20000.0</v>
      </c>
      <c r="F656" s="744" t="s">
        <v>2705</v>
      </c>
      <c r="G656" s="754" t="s">
        <v>18</v>
      </c>
      <c r="H656" s="754" t="s">
        <v>62</v>
      </c>
      <c r="I656" s="754" t="s">
        <v>74</v>
      </c>
      <c r="J656" s="754">
        <v>44298.0</v>
      </c>
      <c r="K656" s="757" t="s">
        <v>3645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3298</v>
      </c>
      <c r="C657" s="769" t="s">
        <v>164</v>
      </c>
      <c r="D657" s="744" t="s">
        <v>5534</v>
      </c>
      <c r="E657" s="801">
        <v>30000.0</v>
      </c>
      <c r="F657" s="744" t="s">
        <v>2037</v>
      </c>
      <c r="G657" s="754" t="s">
        <v>18</v>
      </c>
      <c r="H657" s="754" t="s">
        <v>62</v>
      </c>
      <c r="I657" s="754" t="s">
        <v>63</v>
      </c>
      <c r="J657" s="754">
        <v>44280.0</v>
      </c>
      <c r="K657" s="757" t="s">
        <v>3641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2976</v>
      </c>
      <c r="C658" s="769" t="s">
        <v>164</v>
      </c>
      <c r="D658" s="744" t="s">
        <v>5534</v>
      </c>
      <c r="E658" s="801">
        <v>200000.0</v>
      </c>
      <c r="F658" s="744" t="s">
        <v>2975</v>
      </c>
      <c r="G658" s="754" t="s">
        <v>2358</v>
      </c>
      <c r="H658" s="754" t="s">
        <v>29</v>
      </c>
      <c r="I658" s="754" t="s">
        <v>2359</v>
      </c>
      <c r="J658" s="754">
        <v>43620.0</v>
      </c>
      <c r="K658" s="757" t="s">
        <v>3645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2706</v>
      </c>
      <c r="C659" s="769" t="s">
        <v>164</v>
      </c>
      <c r="D659" s="744" t="s">
        <v>5534</v>
      </c>
      <c r="E659" s="801">
        <v>3000.0</v>
      </c>
      <c r="F659" s="744" t="s">
        <v>2705</v>
      </c>
      <c r="G659" s="754" t="s">
        <v>18</v>
      </c>
      <c r="H659" s="754" t="s">
        <v>62</v>
      </c>
      <c r="I659" s="754" t="s">
        <v>74</v>
      </c>
      <c r="J659" s="754">
        <v>44298.0</v>
      </c>
      <c r="K659" s="757" t="s">
        <v>3645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2654</v>
      </c>
      <c r="C660" s="769" t="s">
        <v>164</v>
      </c>
      <c r="D660" s="744" t="s">
        <v>5534</v>
      </c>
      <c r="E660" s="801">
        <v>40000.0</v>
      </c>
      <c r="F660" s="744" t="s">
        <v>754</v>
      </c>
      <c r="G660" s="754" t="s">
        <v>18</v>
      </c>
      <c r="H660" s="754" t="s">
        <v>62</v>
      </c>
      <c r="I660" s="754" t="s">
        <v>63</v>
      </c>
      <c r="J660" s="754">
        <v>44321.0</v>
      </c>
      <c r="K660" s="757" t="s">
        <v>3645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3232</v>
      </c>
      <c r="C661" s="769" t="s">
        <v>164</v>
      </c>
      <c r="D661" s="744" t="s">
        <v>5534</v>
      </c>
      <c r="E661" s="801">
        <v>30000.0</v>
      </c>
      <c r="F661" s="744" t="s">
        <v>3231</v>
      </c>
      <c r="G661" s="754" t="s">
        <v>18</v>
      </c>
      <c r="H661" s="754" t="s">
        <v>62</v>
      </c>
      <c r="I661" s="754" t="s">
        <v>74</v>
      </c>
      <c r="J661" s="754">
        <v>44279.0</v>
      </c>
      <c r="K661" s="757" t="s">
        <v>3645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5556</v>
      </c>
      <c r="C662" s="769" t="s">
        <v>3636</v>
      </c>
      <c r="D662" s="744" t="s">
        <v>5534</v>
      </c>
      <c r="E662" s="801">
        <v>5000.0</v>
      </c>
      <c r="F662" s="744" t="s">
        <v>4209</v>
      </c>
      <c r="G662" s="744" t="s">
        <v>67</v>
      </c>
      <c r="H662" s="744" t="s">
        <v>29</v>
      </c>
      <c r="I662" s="744" t="s">
        <v>3705</v>
      </c>
      <c r="J662" s="791">
        <v>44263.0</v>
      </c>
      <c r="K662" s="761" t="s">
        <v>3645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5590</v>
      </c>
      <c r="C663" s="769" t="s">
        <v>3636</v>
      </c>
      <c r="D663" s="744" t="s">
        <v>5534</v>
      </c>
      <c r="E663" s="801">
        <v>12284.53</v>
      </c>
      <c r="F663" s="744" t="s">
        <v>3714</v>
      </c>
      <c r="G663" s="744" t="s">
        <v>67</v>
      </c>
      <c r="H663" s="744" t="s">
        <v>29</v>
      </c>
      <c r="I663" s="744" t="s">
        <v>5659</v>
      </c>
      <c r="J663" s="754">
        <v>44180.0</v>
      </c>
      <c r="K663" s="761" t="s">
        <v>3653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5660</v>
      </c>
      <c r="C664" s="769" t="s">
        <v>3636</v>
      </c>
      <c r="D664" s="744" t="s">
        <v>5533</v>
      </c>
      <c r="E664" s="801">
        <v>282779.84</v>
      </c>
      <c r="F664" s="744" t="s">
        <v>4214</v>
      </c>
      <c r="G664" s="744" t="s">
        <v>67</v>
      </c>
      <c r="H664" s="744" t="s">
        <v>29</v>
      </c>
      <c r="I664" s="744" t="s">
        <v>3483</v>
      </c>
      <c r="J664" s="791">
        <v>44238.0</v>
      </c>
      <c r="K664" s="761" t="s">
        <v>3641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3327</v>
      </c>
      <c r="C665" s="769" t="s">
        <v>164</v>
      </c>
      <c r="D665" s="744" t="s">
        <v>5534</v>
      </c>
      <c r="E665" s="801">
        <v>25000.0</v>
      </c>
      <c r="F665" s="744" t="s">
        <v>3326</v>
      </c>
      <c r="G665" s="754" t="s">
        <v>18</v>
      </c>
      <c r="H665" s="754" t="s">
        <v>62</v>
      </c>
      <c r="I665" s="754" t="s">
        <v>63</v>
      </c>
      <c r="J665" s="754">
        <v>44263.0</v>
      </c>
      <c r="K665" s="757" t="s">
        <v>3653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2966</v>
      </c>
      <c r="C666" s="769" t="s">
        <v>164</v>
      </c>
      <c r="D666" s="744" t="s">
        <v>5534</v>
      </c>
      <c r="E666" s="801">
        <v>50000.0</v>
      </c>
      <c r="F666" s="744" t="s">
        <v>2965</v>
      </c>
      <c r="G666" s="754" t="s">
        <v>18</v>
      </c>
      <c r="H666" s="754" t="s">
        <v>62</v>
      </c>
      <c r="I666" s="754" t="s">
        <v>63</v>
      </c>
      <c r="J666" s="754">
        <v>44263.0</v>
      </c>
      <c r="K666" s="757" t="s">
        <v>3641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3032</v>
      </c>
      <c r="C667" s="769" t="s">
        <v>164</v>
      </c>
      <c r="D667" s="744" t="s">
        <v>5534</v>
      </c>
      <c r="E667" s="801">
        <v>10000.0</v>
      </c>
      <c r="F667" s="744" t="s">
        <v>3031</v>
      </c>
      <c r="G667" s="754" t="s">
        <v>18</v>
      </c>
      <c r="H667" s="754" t="s">
        <v>62</v>
      </c>
      <c r="I667" s="754" t="s">
        <v>63</v>
      </c>
      <c r="J667" s="754">
        <v>44323.0</v>
      </c>
      <c r="K667" s="757" t="s">
        <v>3687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5661</v>
      </c>
      <c r="C668" s="769" t="s">
        <v>3636</v>
      </c>
      <c r="D668" s="744" t="s">
        <v>5534</v>
      </c>
      <c r="E668" s="801">
        <v>18000.0</v>
      </c>
      <c r="F668" s="744" t="s">
        <v>3168</v>
      </c>
      <c r="G668" s="744" t="s">
        <v>2358</v>
      </c>
      <c r="H668" s="744" t="s">
        <v>29</v>
      </c>
      <c r="I668" s="744" t="s">
        <v>2358</v>
      </c>
      <c r="J668" s="754">
        <v>44151.0</v>
      </c>
      <c r="K668" s="761" t="s">
        <v>3645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3319</v>
      </c>
      <c r="C669" s="769" t="s">
        <v>164</v>
      </c>
      <c r="D669" s="744" t="s">
        <v>2366</v>
      </c>
      <c r="E669" s="771">
        <v>52493.45</v>
      </c>
      <c r="F669" s="744" t="s">
        <v>3318</v>
      </c>
      <c r="G669" s="754" t="s">
        <v>18</v>
      </c>
      <c r="H669" s="754" t="s">
        <v>62</v>
      </c>
      <c r="I669" s="754" t="s">
        <v>63</v>
      </c>
      <c r="J669" s="754">
        <v>44411.0</v>
      </c>
      <c r="K669" s="757" t="s">
        <v>3645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3411</v>
      </c>
      <c r="C670" s="769" t="s">
        <v>164</v>
      </c>
      <c r="D670" s="744" t="s">
        <v>5534</v>
      </c>
      <c r="E670" s="801">
        <v>200000.0</v>
      </c>
      <c r="F670" s="744" t="s">
        <v>3410</v>
      </c>
      <c r="G670" s="754" t="s">
        <v>2358</v>
      </c>
      <c r="H670" s="754" t="s">
        <v>29</v>
      </c>
      <c r="I670" s="754" t="s">
        <v>2359</v>
      </c>
      <c r="J670" s="754">
        <v>43567.0</v>
      </c>
      <c r="K670" s="757" t="s">
        <v>3645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2791</v>
      </c>
      <c r="C671" s="769" t="s">
        <v>164</v>
      </c>
      <c r="D671" s="744" t="s">
        <v>5533</v>
      </c>
      <c r="E671" s="801">
        <v>386234.9</v>
      </c>
      <c r="F671" s="744" t="s">
        <v>2790</v>
      </c>
      <c r="G671" s="754" t="s">
        <v>2358</v>
      </c>
      <c r="H671" s="754" t="s">
        <v>29</v>
      </c>
      <c r="I671" s="754" t="s">
        <v>2359</v>
      </c>
      <c r="J671" s="754">
        <v>43692.0</v>
      </c>
      <c r="K671" s="757" t="s">
        <v>4027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2848</v>
      </c>
      <c r="C672" s="769" t="s">
        <v>164</v>
      </c>
      <c r="D672" s="744" t="s">
        <v>2366</v>
      </c>
      <c r="E672" s="801">
        <v>1035319.0</v>
      </c>
      <c r="F672" s="744" t="s">
        <v>2847</v>
      </c>
      <c r="G672" s="754" t="s">
        <v>18</v>
      </c>
      <c r="H672" s="754" t="s">
        <v>62</v>
      </c>
      <c r="I672" s="754" t="s">
        <v>63</v>
      </c>
      <c r="J672" s="754">
        <v>44319.0</v>
      </c>
      <c r="K672" s="757" t="s">
        <v>3645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2357</v>
      </c>
      <c r="C673" s="769" t="s">
        <v>164</v>
      </c>
      <c r="D673" s="744" t="s">
        <v>5534</v>
      </c>
      <c r="E673" s="801">
        <v>359568.24</v>
      </c>
      <c r="F673" s="744" t="s">
        <v>2356</v>
      </c>
      <c r="G673" s="754" t="s">
        <v>2358</v>
      </c>
      <c r="H673" s="754" t="s">
        <v>29</v>
      </c>
      <c r="I673" s="754" t="s">
        <v>2359</v>
      </c>
      <c r="J673" s="754">
        <v>43570.0</v>
      </c>
      <c r="K673" s="757" t="s">
        <v>3653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2785</v>
      </c>
      <c r="C674" s="769" t="s">
        <v>164</v>
      </c>
      <c r="D674" s="744" t="s">
        <v>5534</v>
      </c>
      <c r="E674" s="770">
        <v>10000.0</v>
      </c>
      <c r="F674" s="744" t="s">
        <v>2784</v>
      </c>
      <c r="G674" s="754" t="s">
        <v>2358</v>
      </c>
      <c r="H674" s="754" t="s">
        <v>29</v>
      </c>
      <c r="I674" s="754" t="s">
        <v>2359</v>
      </c>
      <c r="J674" s="754">
        <v>43703.0</v>
      </c>
      <c r="K674" s="757" t="s">
        <v>4027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2402</v>
      </c>
      <c r="C675" s="769" t="s">
        <v>164</v>
      </c>
      <c r="D675" s="744" t="s">
        <v>5533</v>
      </c>
      <c r="E675" s="770">
        <v>103527.44</v>
      </c>
      <c r="F675" s="744" t="s">
        <v>2401</v>
      </c>
      <c r="G675" s="754" t="s">
        <v>2358</v>
      </c>
      <c r="H675" s="754" t="s">
        <v>29</v>
      </c>
      <c r="I675" s="754" t="s">
        <v>2371</v>
      </c>
      <c r="J675" s="754">
        <v>43633.0</v>
      </c>
      <c r="K675" s="757" t="s">
        <v>3653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5572</v>
      </c>
      <c r="C676" s="769" t="s">
        <v>3636</v>
      </c>
      <c r="D676" s="744" t="s">
        <v>5534</v>
      </c>
      <c r="E676" s="770">
        <v>20000.0</v>
      </c>
      <c r="F676" s="744" t="s">
        <v>4923</v>
      </c>
      <c r="G676" s="744" t="s">
        <v>67</v>
      </c>
      <c r="H676" s="744" t="s">
        <v>29</v>
      </c>
      <c r="I676" s="744" t="s">
        <v>4308</v>
      </c>
      <c r="J676" s="754">
        <v>44180.0</v>
      </c>
      <c r="K676" s="761" t="s">
        <v>3645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2899</v>
      </c>
      <c r="C677" s="769" t="s">
        <v>164</v>
      </c>
      <c r="D677" s="744" t="s">
        <v>5534</v>
      </c>
      <c r="E677" s="770">
        <v>10000.0</v>
      </c>
      <c r="F677" s="744" t="s">
        <v>2898</v>
      </c>
      <c r="G677" s="754" t="s">
        <v>18</v>
      </c>
      <c r="H677" s="754" t="s">
        <v>62</v>
      </c>
      <c r="I677" s="754" t="s">
        <v>63</v>
      </c>
      <c r="J677" s="754">
        <v>44295.0</v>
      </c>
      <c r="K677" s="757" t="s">
        <v>38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3088</v>
      </c>
      <c r="C678" s="769" t="s">
        <v>164</v>
      </c>
      <c r="D678" s="744" t="s">
        <v>2366</v>
      </c>
      <c r="E678" s="809">
        <v>52575.43</v>
      </c>
      <c r="F678" s="744" t="s">
        <v>1623</v>
      </c>
      <c r="G678" s="754" t="s">
        <v>18</v>
      </c>
      <c r="H678" s="754" t="s">
        <v>62</v>
      </c>
      <c r="I678" s="754" t="s">
        <v>63</v>
      </c>
      <c r="J678" s="754">
        <v>44322.0</v>
      </c>
      <c r="K678" s="757" t="s">
        <v>3645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2508</v>
      </c>
      <c r="C679" s="769" t="s">
        <v>164</v>
      </c>
      <c r="D679" s="744" t="s">
        <v>5534</v>
      </c>
      <c r="E679" s="771">
        <v>6843.64</v>
      </c>
      <c r="F679" s="744" t="s">
        <v>462</v>
      </c>
      <c r="G679" s="754" t="s">
        <v>18</v>
      </c>
      <c r="H679" s="754" t="s">
        <v>62</v>
      </c>
      <c r="I679" s="754" t="s">
        <v>63</v>
      </c>
      <c r="J679" s="754">
        <v>44421.0</v>
      </c>
      <c r="K679" s="757" t="s">
        <v>3645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5662</v>
      </c>
      <c r="C680" s="769" t="s">
        <v>3636</v>
      </c>
      <c r="D680" s="744" t="s">
        <v>5533</v>
      </c>
      <c r="E680" s="770">
        <v>124370.77</v>
      </c>
      <c r="F680" s="744" t="s">
        <v>5235</v>
      </c>
      <c r="G680" s="744" t="s">
        <v>67</v>
      </c>
      <c r="H680" s="744" t="s">
        <v>29</v>
      </c>
      <c r="I680" s="744" t="s">
        <v>5236</v>
      </c>
      <c r="J680" s="754">
        <v>44209.0</v>
      </c>
      <c r="K680" s="761" t="s">
        <v>3687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3022</v>
      </c>
      <c r="C681" s="769" t="s">
        <v>164</v>
      </c>
      <c r="D681" s="744" t="s">
        <v>5534</v>
      </c>
      <c r="E681" s="770">
        <v>3000.0</v>
      </c>
      <c r="F681" s="744" t="s">
        <v>3021</v>
      </c>
      <c r="G681" s="754" t="s">
        <v>18</v>
      </c>
      <c r="H681" s="754" t="s">
        <v>62</v>
      </c>
      <c r="I681" s="754" t="s">
        <v>74</v>
      </c>
      <c r="J681" s="754">
        <v>44322.0</v>
      </c>
      <c r="K681" s="757" t="s">
        <v>3645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3319</v>
      </c>
      <c r="C682" s="769" t="s">
        <v>164</v>
      </c>
      <c r="D682" s="744" t="s">
        <v>5533</v>
      </c>
      <c r="E682" s="770">
        <v>0.0</v>
      </c>
      <c r="F682" s="744" t="s">
        <v>3318</v>
      </c>
      <c r="G682" s="754" t="s">
        <v>18</v>
      </c>
      <c r="H682" s="754" t="s">
        <v>62</v>
      </c>
      <c r="I682" s="754" t="s">
        <v>63</v>
      </c>
      <c r="J682" s="754">
        <v>44411.0</v>
      </c>
      <c r="K682" s="757" t="s">
        <v>3645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3088</v>
      </c>
      <c r="C683" s="769" t="s">
        <v>164</v>
      </c>
      <c r="D683" s="744" t="s">
        <v>5533</v>
      </c>
      <c r="E683" s="809">
        <v>52575.43</v>
      </c>
      <c r="F683" s="744" t="s">
        <v>1623</v>
      </c>
      <c r="G683" s="754" t="s">
        <v>18</v>
      </c>
      <c r="H683" s="754" t="s">
        <v>62</v>
      </c>
      <c r="I683" s="754" t="s">
        <v>63</v>
      </c>
      <c r="J683" s="754">
        <v>44322.0</v>
      </c>
      <c r="K683" s="757" t="s">
        <v>3645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5644</v>
      </c>
      <c r="C684" s="769" t="s">
        <v>164</v>
      </c>
      <c r="D684" s="744" t="s">
        <v>5533</v>
      </c>
      <c r="E684" s="809">
        <v>3940.3</v>
      </c>
      <c r="F684" s="744" t="s">
        <v>2766</v>
      </c>
      <c r="G684" s="754" t="s">
        <v>18</v>
      </c>
      <c r="H684" s="754" t="s">
        <v>62</v>
      </c>
      <c r="I684" s="754" t="s">
        <v>63</v>
      </c>
      <c r="J684" s="754">
        <v>44333.0</v>
      </c>
      <c r="K684" s="757" t="s">
        <v>3645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2496</v>
      </c>
      <c r="C685" s="769" t="s">
        <v>164</v>
      </c>
      <c r="D685" s="744" t="s">
        <v>5533</v>
      </c>
      <c r="E685" s="770">
        <v>2041.36</v>
      </c>
      <c r="F685" s="744" t="s">
        <v>2495</v>
      </c>
      <c r="G685" s="754" t="s">
        <v>18</v>
      </c>
      <c r="H685" s="754" t="s">
        <v>62</v>
      </c>
      <c r="I685" s="754" t="s">
        <v>63</v>
      </c>
      <c r="J685" s="754">
        <v>44280.0</v>
      </c>
      <c r="K685" s="757" t="s">
        <v>3657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3232</v>
      </c>
      <c r="C686" s="769" t="s">
        <v>164</v>
      </c>
      <c r="D686" s="744" t="s">
        <v>5534</v>
      </c>
      <c r="E686" s="770">
        <v>54835.4</v>
      </c>
      <c r="F686" s="744" t="s">
        <v>3231</v>
      </c>
      <c r="G686" s="754" t="s">
        <v>18</v>
      </c>
      <c r="H686" s="754" t="s">
        <v>62</v>
      </c>
      <c r="I686" s="754" t="s">
        <v>74</v>
      </c>
      <c r="J686" s="754">
        <v>44279.0</v>
      </c>
      <c r="K686" s="757" t="s">
        <v>3645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2377</v>
      </c>
      <c r="C687" s="769" t="s">
        <v>164</v>
      </c>
      <c r="D687" s="744" t="s">
        <v>5534</v>
      </c>
      <c r="E687" s="770">
        <v>100000.0</v>
      </c>
      <c r="F687" s="744" t="s">
        <v>2376</v>
      </c>
      <c r="G687" s="754" t="s">
        <v>18</v>
      </c>
      <c r="H687" s="754" t="s">
        <v>62</v>
      </c>
      <c r="I687" s="754" t="s">
        <v>74</v>
      </c>
      <c r="J687" s="754">
        <v>44321.0</v>
      </c>
      <c r="K687" s="757" t="s">
        <v>3653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5663</v>
      </c>
      <c r="C688" s="769" t="s">
        <v>3636</v>
      </c>
      <c r="D688" s="744" t="s">
        <v>5533</v>
      </c>
      <c r="E688" s="770">
        <v>290532.13</v>
      </c>
      <c r="F688" s="744" t="s">
        <v>4978</v>
      </c>
      <c r="G688" s="744" t="s">
        <v>18</v>
      </c>
      <c r="H688" s="744" t="s">
        <v>19</v>
      </c>
      <c r="I688" s="744" t="s">
        <v>52</v>
      </c>
      <c r="J688" s="754">
        <v>44259.0</v>
      </c>
      <c r="K688" s="761" t="s">
        <v>3657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5556</v>
      </c>
      <c r="C689" s="769" t="s">
        <v>3636</v>
      </c>
      <c r="D689" s="744" t="s">
        <v>5534</v>
      </c>
      <c r="E689" s="770">
        <v>5000.0</v>
      </c>
      <c r="F689" s="744" t="s">
        <v>4209</v>
      </c>
      <c r="G689" s="744" t="s">
        <v>67</v>
      </c>
      <c r="H689" s="744" t="s">
        <v>29</v>
      </c>
      <c r="I689" s="744" t="s">
        <v>3705</v>
      </c>
      <c r="J689" s="754">
        <v>44263.0</v>
      </c>
      <c r="K689" s="761" t="s">
        <v>3641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5664</v>
      </c>
      <c r="C690" s="769" t="s">
        <v>3636</v>
      </c>
      <c r="D690" s="744" t="s">
        <v>5533</v>
      </c>
      <c r="E690" s="770">
        <v>93114.82</v>
      </c>
      <c r="F690" s="744" t="s">
        <v>4198</v>
      </c>
      <c r="G690" s="744" t="s">
        <v>67</v>
      </c>
      <c r="H690" s="744" t="s">
        <v>29</v>
      </c>
      <c r="I690" s="744" t="s">
        <v>4199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5665</v>
      </c>
      <c r="C691" s="769" t="s">
        <v>3636</v>
      </c>
      <c r="D691" s="744" t="s">
        <v>5534</v>
      </c>
      <c r="E691" s="770">
        <v>48809.84</v>
      </c>
      <c r="F691" s="744" t="s">
        <v>5070</v>
      </c>
      <c r="G691" s="744" t="s">
        <v>18</v>
      </c>
      <c r="H691" s="744" t="s">
        <v>19</v>
      </c>
      <c r="I691" s="744" t="s">
        <v>5094</v>
      </c>
      <c r="J691" s="754">
        <v>44340.0</v>
      </c>
      <c r="K691" s="761" t="s">
        <v>3657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5666</v>
      </c>
      <c r="C692" s="769" t="s">
        <v>3636</v>
      </c>
      <c r="D692" s="744" t="s">
        <v>5534</v>
      </c>
      <c r="E692" s="770">
        <v>10000.0</v>
      </c>
      <c r="F692" s="744" t="s">
        <v>4047</v>
      </c>
      <c r="G692" s="744" t="s">
        <v>18</v>
      </c>
      <c r="H692" s="744" t="s">
        <v>29</v>
      </c>
      <c r="I692" s="744" t="s">
        <v>2612</v>
      </c>
      <c r="J692" s="754">
        <v>44399.0</v>
      </c>
      <c r="K692" s="761" t="s">
        <v>3645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2798</v>
      </c>
      <c r="C693" s="769" t="s">
        <v>164</v>
      </c>
      <c r="D693" s="744" t="s">
        <v>5533</v>
      </c>
      <c r="E693" s="770">
        <v>370651.89</v>
      </c>
      <c r="F693" s="744" t="s">
        <v>2797</v>
      </c>
      <c r="G693" s="754" t="s">
        <v>2358</v>
      </c>
      <c r="H693" s="754" t="s">
        <v>29</v>
      </c>
      <c r="I693" s="754" t="s">
        <v>2371</v>
      </c>
      <c r="J693" s="754">
        <v>43752.0</v>
      </c>
      <c r="K693" s="757" t="s">
        <v>3645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3261</v>
      </c>
      <c r="C694" s="769" t="s">
        <v>164</v>
      </c>
      <c r="D694" s="744" t="s">
        <v>5534</v>
      </c>
      <c r="E694" s="770">
        <v>10000.0</v>
      </c>
      <c r="F694" s="744" t="s">
        <v>3260</v>
      </c>
      <c r="G694" s="754" t="s">
        <v>18</v>
      </c>
      <c r="H694" s="754" t="s">
        <v>62</v>
      </c>
      <c r="I694" s="754" t="s">
        <v>74</v>
      </c>
      <c r="J694" s="754">
        <v>44319.0</v>
      </c>
      <c r="K694" s="757" t="s">
        <v>3645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5667</v>
      </c>
      <c r="C695" s="769" t="s">
        <v>3636</v>
      </c>
      <c r="D695" s="744" t="s">
        <v>5534</v>
      </c>
      <c r="E695" s="770">
        <v>25000.0</v>
      </c>
      <c r="F695" s="744" t="s">
        <v>5668</v>
      </c>
      <c r="G695" s="733" t="s">
        <v>2358</v>
      </c>
      <c r="H695" s="812" t="s">
        <v>29</v>
      </c>
      <c r="I695" s="812" t="s">
        <v>2358</v>
      </c>
      <c r="J695" s="813">
        <v>44452.0</v>
      </c>
      <c r="K695" s="761" t="s">
        <v>3645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2545</v>
      </c>
      <c r="C696" s="769" t="s">
        <v>164</v>
      </c>
      <c r="D696" s="744" t="s">
        <v>2366</v>
      </c>
      <c r="E696" s="770">
        <v>282315.92</v>
      </c>
      <c r="F696" s="744" t="s">
        <v>2544</v>
      </c>
      <c r="G696" s="754" t="s">
        <v>2358</v>
      </c>
      <c r="H696" s="754" t="s">
        <v>29</v>
      </c>
      <c r="I696" s="754" t="s">
        <v>2359</v>
      </c>
      <c r="J696" s="754">
        <v>43707.0</v>
      </c>
      <c r="K696" s="757" t="s">
        <v>3657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2519</v>
      </c>
      <c r="C697" s="769" t="s">
        <v>164</v>
      </c>
      <c r="D697" s="744" t="s">
        <v>2366</v>
      </c>
      <c r="E697" s="770">
        <v>33813.28</v>
      </c>
      <c r="F697" s="744" t="s">
        <v>2518</v>
      </c>
      <c r="G697" s="754" t="s">
        <v>2358</v>
      </c>
      <c r="H697" s="754" t="s">
        <v>29</v>
      </c>
      <c r="I697" s="754" t="s">
        <v>2359</v>
      </c>
      <c r="J697" s="754">
        <v>43769.0</v>
      </c>
      <c r="K697" s="757" t="s">
        <v>3653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2393</v>
      </c>
      <c r="C698" s="769" t="s">
        <v>164</v>
      </c>
      <c r="D698" s="744" t="s">
        <v>2366</v>
      </c>
      <c r="E698" s="770">
        <v>90662.42</v>
      </c>
      <c r="F698" s="744" t="s">
        <v>2392</v>
      </c>
      <c r="G698" s="754" t="s">
        <v>2358</v>
      </c>
      <c r="H698" s="754" t="s">
        <v>29</v>
      </c>
      <c r="I698" s="754" t="s">
        <v>2359</v>
      </c>
      <c r="J698" s="754">
        <v>43753.0</v>
      </c>
      <c r="K698" s="757" t="s">
        <v>3645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2844</v>
      </c>
      <c r="C699" s="769" t="s">
        <v>164</v>
      </c>
      <c r="D699" s="744" t="s">
        <v>5534</v>
      </c>
      <c r="E699" s="770">
        <v>2000.0</v>
      </c>
      <c r="F699" s="744" t="s">
        <v>2843</v>
      </c>
      <c r="G699" s="754" t="s">
        <v>2358</v>
      </c>
      <c r="H699" s="754" t="s">
        <v>29</v>
      </c>
      <c r="I699" s="754" t="s">
        <v>2359</v>
      </c>
      <c r="J699" s="754">
        <v>43605.0</v>
      </c>
      <c r="K699" s="757" t="s">
        <v>3653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5669</v>
      </c>
      <c r="C700" s="769" t="s">
        <v>3636</v>
      </c>
      <c r="D700" s="744" t="s">
        <v>5533</v>
      </c>
      <c r="E700" s="770">
        <v>121773.16</v>
      </c>
      <c r="F700" s="744" t="s">
        <v>4239</v>
      </c>
      <c r="G700" s="744" t="s">
        <v>18</v>
      </c>
      <c r="H700" s="744" t="s">
        <v>29</v>
      </c>
      <c r="I700" s="744" t="s">
        <v>3644</v>
      </c>
      <c r="J700" s="754">
        <v>44231.0</v>
      </c>
      <c r="K700" s="761" t="s">
        <v>3653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5670</v>
      </c>
      <c r="C701" s="769" t="s">
        <v>3636</v>
      </c>
      <c r="D701" s="744" t="s">
        <v>5534</v>
      </c>
      <c r="E701" s="770">
        <v>31579.5</v>
      </c>
      <c r="F701" s="744" t="s">
        <v>4252</v>
      </c>
      <c r="G701" s="744" t="s">
        <v>18</v>
      </c>
      <c r="H701" s="744" t="s">
        <v>19</v>
      </c>
      <c r="I701" s="744" t="s">
        <v>52</v>
      </c>
      <c r="J701" s="754">
        <v>44413.0</v>
      </c>
      <c r="K701" s="761" t="s">
        <v>3657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2475</v>
      </c>
      <c r="C702" s="769" t="s">
        <v>164</v>
      </c>
      <c r="D702" s="744" t="s">
        <v>5534</v>
      </c>
      <c r="E702" s="770">
        <v>313886.59</v>
      </c>
      <c r="F702" s="744" t="s">
        <v>2474</v>
      </c>
      <c r="G702" s="754" t="s">
        <v>18</v>
      </c>
      <c r="H702" s="754" t="s">
        <v>62</v>
      </c>
      <c r="I702" s="754" t="s">
        <v>74</v>
      </c>
      <c r="J702" s="754">
        <v>44295.0</v>
      </c>
      <c r="K702" s="757" t="s">
        <v>3641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5552</v>
      </c>
      <c r="C703" s="769" t="s">
        <v>3636</v>
      </c>
      <c r="D703" s="744" t="s">
        <v>5533</v>
      </c>
      <c r="E703" s="770">
        <v>251499.32</v>
      </c>
      <c r="F703" s="744" t="s">
        <v>4312</v>
      </c>
      <c r="G703" s="733" t="s">
        <v>2358</v>
      </c>
      <c r="H703" s="812" t="s">
        <v>29</v>
      </c>
      <c r="I703" s="812" t="s">
        <v>2358</v>
      </c>
      <c r="J703" s="813">
        <v>43901.0</v>
      </c>
      <c r="K703" s="761" t="s">
        <v>3641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3327</v>
      </c>
      <c r="C704" s="769" t="s">
        <v>164</v>
      </c>
      <c r="D704" s="744" t="s">
        <v>5534</v>
      </c>
      <c r="E704" s="770">
        <v>20000.0</v>
      </c>
      <c r="F704" s="744" t="s">
        <v>3326</v>
      </c>
      <c r="G704" s="754" t="s">
        <v>18</v>
      </c>
      <c r="H704" s="754" t="s">
        <v>62</v>
      </c>
      <c r="I704" s="754" t="s">
        <v>63</v>
      </c>
      <c r="J704" s="754">
        <v>44263.0</v>
      </c>
      <c r="K704" s="757" t="s">
        <v>3653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2848</v>
      </c>
      <c r="C705" s="769" t="s">
        <v>164</v>
      </c>
      <c r="D705" s="744" t="s">
        <v>5533</v>
      </c>
      <c r="E705" s="770">
        <v>261364.56</v>
      </c>
      <c r="F705" s="744" t="s">
        <v>2847</v>
      </c>
      <c r="G705" s="754" t="s">
        <v>18</v>
      </c>
      <c r="H705" s="754" t="s">
        <v>62</v>
      </c>
      <c r="I705" s="754" t="s">
        <v>63</v>
      </c>
      <c r="J705" s="754">
        <v>44319.0</v>
      </c>
      <c r="K705" s="757" t="s">
        <v>3645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2706</v>
      </c>
      <c r="C706" s="769" t="s">
        <v>164</v>
      </c>
      <c r="D706" s="744" t="s">
        <v>5534</v>
      </c>
      <c r="E706" s="770">
        <v>80000.0</v>
      </c>
      <c r="F706" s="744" t="s">
        <v>2705</v>
      </c>
      <c r="G706" s="754" t="s">
        <v>18</v>
      </c>
      <c r="H706" s="754" t="s">
        <v>62</v>
      </c>
      <c r="I706" s="754" t="s">
        <v>74</v>
      </c>
      <c r="J706" s="754">
        <v>44298.0</v>
      </c>
      <c r="K706" s="757" t="s">
        <v>3645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2493</v>
      </c>
      <c r="C707" s="769" t="s">
        <v>164</v>
      </c>
      <c r="D707" s="744" t="s">
        <v>5534</v>
      </c>
      <c r="E707" s="770">
        <v>500.0</v>
      </c>
      <c r="F707" s="744" t="s">
        <v>425</v>
      </c>
      <c r="G707" s="754" t="s">
        <v>18</v>
      </c>
      <c r="H707" s="754" t="s">
        <v>62</v>
      </c>
      <c r="I707" s="754" t="s">
        <v>63</v>
      </c>
      <c r="J707" s="754">
        <v>44263.0</v>
      </c>
      <c r="K707" s="757" t="s">
        <v>3645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2968</v>
      </c>
      <c r="C708" s="769" t="s">
        <v>164</v>
      </c>
      <c r="D708" s="744" t="s">
        <v>5534</v>
      </c>
      <c r="E708" s="770">
        <v>650000.0</v>
      </c>
      <c r="F708" s="744" t="s">
        <v>2965</v>
      </c>
      <c r="G708" s="754" t="s">
        <v>18</v>
      </c>
      <c r="H708" s="754" t="s">
        <v>62</v>
      </c>
      <c r="I708" s="754" t="s">
        <v>63</v>
      </c>
      <c r="J708" s="754">
        <v>44390.0</v>
      </c>
      <c r="K708" s="757" t="s">
        <v>3645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2436</v>
      </c>
      <c r="C709" s="769" t="s">
        <v>164</v>
      </c>
      <c r="D709" s="744" t="s">
        <v>5534</v>
      </c>
      <c r="E709" s="770">
        <v>1250000.0</v>
      </c>
      <c r="F709" s="744" t="s">
        <v>328</v>
      </c>
      <c r="G709" s="754" t="s">
        <v>18</v>
      </c>
      <c r="H709" s="754" t="s">
        <v>62</v>
      </c>
      <c r="I709" s="754" t="s">
        <v>63</v>
      </c>
      <c r="J709" s="754">
        <v>44266.0</v>
      </c>
      <c r="K709" s="757" t="s">
        <v>3641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5671</v>
      </c>
      <c r="C710" s="769" t="s">
        <v>3636</v>
      </c>
      <c r="D710" s="744" t="s">
        <v>5534</v>
      </c>
      <c r="E710" s="770">
        <v>20000.0</v>
      </c>
      <c r="F710" s="744" t="s">
        <v>5672</v>
      </c>
      <c r="G710" s="733" t="s">
        <v>18</v>
      </c>
      <c r="H710" s="812" t="s">
        <v>19</v>
      </c>
      <c r="I710" s="812" t="s">
        <v>52</v>
      </c>
      <c r="J710" s="813">
        <v>44287.0</v>
      </c>
      <c r="K710" s="761" t="s">
        <v>3645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5584</v>
      </c>
      <c r="C711" s="769" t="s">
        <v>3636</v>
      </c>
      <c r="D711" s="744" t="s">
        <v>2366</v>
      </c>
      <c r="E711" s="770">
        <v>114197.45</v>
      </c>
      <c r="F711" s="744" t="s">
        <v>5673</v>
      </c>
      <c r="G711" s="733" t="s">
        <v>18</v>
      </c>
      <c r="H711" s="812" t="s">
        <v>19</v>
      </c>
      <c r="I711" s="812" t="s">
        <v>52</v>
      </c>
      <c r="J711" s="813">
        <v>44298.0</v>
      </c>
      <c r="K711" s="744" t="s">
        <v>3653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2899</v>
      </c>
      <c r="C712" s="769" t="s">
        <v>164</v>
      </c>
      <c r="D712" s="744" t="s">
        <v>5534</v>
      </c>
      <c r="E712" s="770">
        <v>35000.0</v>
      </c>
      <c r="F712" s="744" t="s">
        <v>2898</v>
      </c>
      <c r="G712" s="754" t="s">
        <v>18</v>
      </c>
      <c r="H712" s="754" t="s">
        <v>62</v>
      </c>
      <c r="I712" s="754" t="s">
        <v>63</v>
      </c>
      <c r="J712" s="754">
        <v>44295.0</v>
      </c>
      <c r="K712" s="754" t="s">
        <v>38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5674</v>
      </c>
      <c r="C713" s="769" t="s">
        <v>3636</v>
      </c>
      <c r="D713" s="744" t="s">
        <v>5533</v>
      </c>
      <c r="E713" s="770">
        <v>130920.08</v>
      </c>
      <c r="F713" s="744" t="s">
        <v>4410</v>
      </c>
      <c r="G713" s="744" t="s">
        <v>18</v>
      </c>
      <c r="H713" s="744" t="s">
        <v>19</v>
      </c>
      <c r="I713" s="744" t="s">
        <v>52</v>
      </c>
      <c r="J713" s="754">
        <v>44252.0</v>
      </c>
      <c r="K713" s="744" t="s">
        <v>3657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5675</v>
      </c>
      <c r="C714" s="769" t="s">
        <v>3636</v>
      </c>
      <c r="D714" s="744" t="s">
        <v>5533</v>
      </c>
      <c r="E714" s="770">
        <v>98719.08</v>
      </c>
      <c r="F714" s="744" t="s">
        <v>3843</v>
      </c>
      <c r="G714" s="744" t="s">
        <v>2358</v>
      </c>
      <c r="H714" s="744" t="s">
        <v>29</v>
      </c>
      <c r="I714" s="744" t="s">
        <v>2358</v>
      </c>
      <c r="J714" s="754">
        <v>44390.0</v>
      </c>
      <c r="K714" s="744" t="s">
        <v>3645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3216</v>
      </c>
      <c r="C715" s="769" t="s">
        <v>164</v>
      </c>
      <c r="D715" s="744" t="s">
        <v>5534</v>
      </c>
      <c r="E715" s="770">
        <v>59000.0</v>
      </c>
      <c r="F715" s="744" t="s">
        <v>1893</v>
      </c>
      <c r="G715" s="754" t="s">
        <v>18</v>
      </c>
      <c r="H715" s="754" t="s">
        <v>62</v>
      </c>
      <c r="I715" s="754" t="s">
        <v>63</v>
      </c>
      <c r="J715" s="754">
        <v>44280.0</v>
      </c>
      <c r="K715" s="754" t="s">
        <v>3645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2381</v>
      </c>
      <c r="C716" s="769" t="s">
        <v>164</v>
      </c>
      <c r="D716" s="744" t="s">
        <v>2366</v>
      </c>
      <c r="E716" s="770">
        <v>95072.23</v>
      </c>
      <c r="F716" s="744" t="s">
        <v>2380</v>
      </c>
      <c r="G716" s="754" t="s">
        <v>2358</v>
      </c>
      <c r="H716" s="754" t="s">
        <v>29</v>
      </c>
      <c r="I716" s="754" t="s">
        <v>2371</v>
      </c>
      <c r="J716" s="754">
        <v>43780.0</v>
      </c>
      <c r="K716" s="754" t="s">
        <v>3653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2631</v>
      </c>
      <c r="C717" s="769" t="s">
        <v>164</v>
      </c>
      <c r="D717" s="744" t="s">
        <v>2366</v>
      </c>
      <c r="E717" s="770">
        <v>287057.81</v>
      </c>
      <c r="F717" s="744" t="s">
        <v>2630</v>
      </c>
      <c r="G717" s="754" t="s">
        <v>18</v>
      </c>
      <c r="H717" s="754" t="s">
        <v>62</v>
      </c>
      <c r="I717" s="754" t="s">
        <v>74</v>
      </c>
      <c r="J717" s="754">
        <v>44393.0</v>
      </c>
      <c r="K717" s="754" t="s">
        <v>4168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5676</v>
      </c>
      <c r="C718" s="769" t="s">
        <v>3636</v>
      </c>
      <c r="D718" s="744" t="s">
        <v>5534</v>
      </c>
      <c r="E718" s="770">
        <v>15000.0</v>
      </c>
      <c r="F718" s="744" t="s">
        <v>2021</v>
      </c>
      <c r="G718" s="744" t="s">
        <v>18</v>
      </c>
      <c r="H718" s="744" t="s">
        <v>29</v>
      </c>
      <c r="I718" s="744" t="s">
        <v>2612</v>
      </c>
      <c r="J718" s="754">
        <v>44293.0</v>
      </c>
      <c r="K718" s="744" t="s">
        <v>3641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2694</v>
      </c>
      <c r="C719" s="769" t="s">
        <v>164</v>
      </c>
      <c r="D719" s="744" t="s">
        <v>5534</v>
      </c>
      <c r="E719" s="770">
        <v>200000.0</v>
      </c>
      <c r="F719" s="744" t="s">
        <v>2693</v>
      </c>
      <c r="G719" s="754" t="s">
        <v>18</v>
      </c>
      <c r="H719" s="754" t="s">
        <v>62</v>
      </c>
      <c r="I719" s="754" t="s">
        <v>74</v>
      </c>
      <c r="J719" s="754">
        <v>44291.0</v>
      </c>
      <c r="K719" s="754" t="s">
        <v>3645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2377</v>
      </c>
      <c r="C720" s="769" t="s">
        <v>164</v>
      </c>
      <c r="D720" s="744" t="s">
        <v>5534</v>
      </c>
      <c r="E720" s="770">
        <v>150000.0</v>
      </c>
      <c r="F720" s="744" t="s">
        <v>2376</v>
      </c>
      <c r="G720" s="754" t="s">
        <v>18</v>
      </c>
      <c r="H720" s="754" t="s">
        <v>62</v>
      </c>
      <c r="I720" s="754" t="s">
        <v>74</v>
      </c>
      <c r="J720" s="754">
        <v>44321.0</v>
      </c>
      <c r="K720" s="754" t="s">
        <v>3653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3135</v>
      </c>
      <c r="C721" s="769" t="s">
        <v>164</v>
      </c>
      <c r="D721" s="744" t="s">
        <v>5534</v>
      </c>
      <c r="E721" s="770">
        <v>500000.0</v>
      </c>
      <c r="F721" s="744" t="s">
        <v>3134</v>
      </c>
      <c r="G721" s="754" t="s">
        <v>18</v>
      </c>
      <c r="H721" s="754" t="s">
        <v>62</v>
      </c>
      <c r="I721" s="754" t="s">
        <v>74</v>
      </c>
      <c r="J721" s="754">
        <v>44280.0</v>
      </c>
      <c r="K721" s="754" t="s">
        <v>3645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3232</v>
      </c>
      <c r="C722" s="769" t="s">
        <v>164</v>
      </c>
      <c r="D722" s="744" t="s">
        <v>5534</v>
      </c>
      <c r="E722" s="770">
        <v>50000.0</v>
      </c>
      <c r="F722" s="744" t="s">
        <v>3231</v>
      </c>
      <c r="G722" s="754" t="s">
        <v>18</v>
      </c>
      <c r="H722" s="754" t="s">
        <v>62</v>
      </c>
      <c r="I722" s="754" t="s">
        <v>74</v>
      </c>
      <c r="J722" s="754">
        <v>44279.0</v>
      </c>
      <c r="K722" s="754" t="s">
        <v>3645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2899</v>
      </c>
      <c r="C723" s="769" t="s">
        <v>164</v>
      </c>
      <c r="D723" s="744" t="s">
        <v>5534</v>
      </c>
      <c r="E723" s="770">
        <v>10000.0</v>
      </c>
      <c r="F723" s="744" t="s">
        <v>2898</v>
      </c>
      <c r="G723" s="754" t="s">
        <v>18</v>
      </c>
      <c r="H723" s="754" t="s">
        <v>62</v>
      </c>
      <c r="I723" s="754" t="s">
        <v>63</v>
      </c>
      <c r="J723" s="754">
        <v>44295.0</v>
      </c>
      <c r="K723" s="754" t="s">
        <v>38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3327</v>
      </c>
      <c r="C724" s="769" t="s">
        <v>164</v>
      </c>
      <c r="D724" s="744" t="s">
        <v>5534</v>
      </c>
      <c r="E724" s="770">
        <v>20000.0</v>
      </c>
      <c r="F724" s="744" t="s">
        <v>3326</v>
      </c>
      <c r="G724" s="754" t="s">
        <v>18</v>
      </c>
      <c r="H724" s="754" t="s">
        <v>62</v>
      </c>
      <c r="I724" s="754" t="s">
        <v>63</v>
      </c>
      <c r="J724" s="754">
        <v>44263.0</v>
      </c>
      <c r="K724" s="754" t="s">
        <v>3653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3261</v>
      </c>
      <c r="C725" s="769" t="s">
        <v>164</v>
      </c>
      <c r="D725" s="744" t="s">
        <v>5534</v>
      </c>
      <c r="E725" s="770">
        <v>12000.0</v>
      </c>
      <c r="F725" s="744" t="s">
        <v>3260</v>
      </c>
      <c r="G725" s="754" t="s">
        <v>18</v>
      </c>
      <c r="H725" s="754" t="s">
        <v>62</v>
      </c>
      <c r="I725" s="754" t="s">
        <v>74</v>
      </c>
      <c r="J725" s="754">
        <v>44319.0</v>
      </c>
      <c r="K725" s="754" t="s">
        <v>3645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2654</v>
      </c>
      <c r="C726" s="769" t="s">
        <v>164</v>
      </c>
      <c r="D726" s="744" t="s">
        <v>5534</v>
      </c>
      <c r="E726" s="770">
        <v>40000.0</v>
      </c>
      <c r="F726" s="744" t="s">
        <v>754</v>
      </c>
      <c r="G726" s="754" t="s">
        <v>18</v>
      </c>
      <c r="H726" s="754" t="s">
        <v>62</v>
      </c>
      <c r="I726" s="754" t="s">
        <v>63</v>
      </c>
      <c r="J726" s="754">
        <v>44321.0</v>
      </c>
      <c r="K726" s="754" t="s">
        <v>3645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5572</v>
      </c>
      <c r="C727" s="769" t="s">
        <v>3636</v>
      </c>
      <c r="D727" s="744" t="s">
        <v>5534</v>
      </c>
      <c r="E727" s="770">
        <v>5800.0</v>
      </c>
      <c r="F727" s="744" t="s">
        <v>4923</v>
      </c>
      <c r="G727" s="744" t="s">
        <v>67</v>
      </c>
      <c r="H727" s="744" t="s">
        <v>29</v>
      </c>
      <c r="I727" s="744" t="s">
        <v>4308</v>
      </c>
      <c r="J727" s="754">
        <v>44180.0</v>
      </c>
      <c r="K727" s="744" t="s">
        <v>3645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5606</v>
      </c>
      <c r="C728" s="769" t="s">
        <v>3636</v>
      </c>
      <c r="D728" s="744" t="s">
        <v>5534</v>
      </c>
      <c r="E728" s="770">
        <v>200000.0</v>
      </c>
      <c r="F728" s="782" t="s">
        <v>3871</v>
      </c>
      <c r="G728" s="733" t="s">
        <v>2358</v>
      </c>
      <c r="H728" s="812" t="s">
        <v>29</v>
      </c>
      <c r="I728" s="812" t="s">
        <v>2358</v>
      </c>
      <c r="J728" s="813">
        <v>44235.0</v>
      </c>
      <c r="K728" s="782" t="s">
        <v>3645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2493</v>
      </c>
      <c r="C729" s="769" t="s">
        <v>164</v>
      </c>
      <c r="D729" s="744" t="s">
        <v>5534</v>
      </c>
      <c r="E729" s="770">
        <v>500.0</v>
      </c>
      <c r="F729" s="744" t="s">
        <v>425</v>
      </c>
      <c r="G729" s="754" t="s">
        <v>18</v>
      </c>
      <c r="H729" s="754" t="s">
        <v>62</v>
      </c>
      <c r="I729" s="754" t="s">
        <v>63</v>
      </c>
      <c r="J729" s="754">
        <v>44263.0</v>
      </c>
      <c r="K729" s="754" t="s">
        <v>3645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3022</v>
      </c>
      <c r="C730" s="769" t="s">
        <v>164</v>
      </c>
      <c r="D730" s="744" t="s">
        <v>5534</v>
      </c>
      <c r="E730" s="770">
        <v>10000.0</v>
      </c>
      <c r="F730" s="744" t="s">
        <v>3021</v>
      </c>
      <c r="G730" s="754" t="s">
        <v>18</v>
      </c>
      <c r="H730" s="754" t="s">
        <v>62</v>
      </c>
      <c r="I730" s="754" t="s">
        <v>74</v>
      </c>
      <c r="J730" s="754">
        <v>44322.0</v>
      </c>
      <c r="K730" s="754" t="s">
        <v>3645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2785</v>
      </c>
      <c r="C731" s="769" t="s">
        <v>164</v>
      </c>
      <c r="D731" s="744" t="s">
        <v>5534</v>
      </c>
      <c r="E731" s="770">
        <v>25000.0</v>
      </c>
      <c r="F731" s="744" t="s">
        <v>2784</v>
      </c>
      <c r="G731" s="754" t="s">
        <v>2358</v>
      </c>
      <c r="H731" s="754" t="s">
        <v>29</v>
      </c>
      <c r="I731" s="754" t="s">
        <v>2359</v>
      </c>
      <c r="J731" s="754">
        <v>43703.0</v>
      </c>
      <c r="K731" s="754" t="s">
        <v>4027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3336</v>
      </c>
      <c r="C732" s="769" t="s">
        <v>164</v>
      </c>
      <c r="D732" s="744" t="s">
        <v>5534</v>
      </c>
      <c r="E732" s="770">
        <v>6000.0</v>
      </c>
      <c r="F732" s="744" t="s">
        <v>3335</v>
      </c>
      <c r="G732" s="754" t="s">
        <v>2358</v>
      </c>
      <c r="H732" s="754" t="s">
        <v>29</v>
      </c>
      <c r="I732" s="754" t="s">
        <v>2359</v>
      </c>
      <c r="J732" s="754">
        <v>43717.0</v>
      </c>
      <c r="K732" s="754" t="s">
        <v>4027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2844</v>
      </c>
      <c r="C733" s="769" t="s">
        <v>164</v>
      </c>
      <c r="D733" s="744" t="s">
        <v>5534</v>
      </c>
      <c r="E733" s="770">
        <v>12000.0</v>
      </c>
      <c r="F733" s="744" t="s">
        <v>2843</v>
      </c>
      <c r="G733" s="754" t="s">
        <v>2358</v>
      </c>
      <c r="H733" s="754" t="s">
        <v>29</v>
      </c>
      <c r="I733" s="754" t="s">
        <v>2359</v>
      </c>
      <c r="J733" s="754">
        <v>43605.0</v>
      </c>
      <c r="K733" s="754" t="s">
        <v>3653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2463</v>
      </c>
      <c r="C734" s="769" t="s">
        <v>164</v>
      </c>
      <c r="D734" s="744" t="s">
        <v>5534</v>
      </c>
      <c r="E734" s="770">
        <v>100000.0</v>
      </c>
      <c r="F734" s="744" t="s">
        <v>2462</v>
      </c>
      <c r="G734" s="754" t="s">
        <v>2358</v>
      </c>
      <c r="H734" s="754" t="s">
        <v>29</v>
      </c>
      <c r="I734" s="754" t="s">
        <v>2359</v>
      </c>
      <c r="J734" s="754">
        <v>43867.0</v>
      </c>
      <c r="K734" s="754" t="s">
        <v>3645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3327</v>
      </c>
      <c r="C735" s="769" t="s">
        <v>164</v>
      </c>
      <c r="D735" s="744" t="s">
        <v>5534</v>
      </c>
      <c r="E735" s="770">
        <v>20000.0</v>
      </c>
      <c r="F735" s="744" t="s">
        <v>3326</v>
      </c>
      <c r="G735" s="754" t="s">
        <v>18</v>
      </c>
      <c r="H735" s="754" t="s">
        <v>62</v>
      </c>
      <c r="I735" s="754" t="s">
        <v>63</v>
      </c>
      <c r="J735" s="754">
        <v>44263.0</v>
      </c>
      <c r="K735" s="754" t="s">
        <v>3653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3229</v>
      </c>
      <c r="C736" s="769" t="s">
        <v>164</v>
      </c>
      <c r="D736" s="744" t="s">
        <v>5534</v>
      </c>
      <c r="E736" s="770">
        <v>4000.0</v>
      </c>
      <c r="F736" s="744" t="s">
        <v>3228</v>
      </c>
      <c r="G736" s="754" t="s">
        <v>2358</v>
      </c>
      <c r="H736" s="754" t="s">
        <v>29</v>
      </c>
      <c r="I736" s="754" t="s">
        <v>2359</v>
      </c>
      <c r="J736" s="754">
        <v>43894.0</v>
      </c>
      <c r="K736" s="754" t="s">
        <v>3653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5608</v>
      </c>
      <c r="C737" s="769" t="s">
        <v>3636</v>
      </c>
      <c r="D737" s="744" t="s">
        <v>5533</v>
      </c>
      <c r="E737" s="770">
        <v>165996.78</v>
      </c>
      <c r="F737" s="744" t="s">
        <v>4561</v>
      </c>
      <c r="G737" s="744" t="s">
        <v>67</v>
      </c>
      <c r="H737" s="744" t="s">
        <v>29</v>
      </c>
      <c r="I737" s="790" t="s">
        <v>4562</v>
      </c>
      <c r="J737" s="754">
        <v>44130.0</v>
      </c>
      <c r="K737" s="761" t="s">
        <v>3645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5648</v>
      </c>
      <c r="C738" s="769" t="s">
        <v>3636</v>
      </c>
      <c r="D738" s="744" t="s">
        <v>5533</v>
      </c>
      <c r="E738" s="770">
        <v>2049.55</v>
      </c>
      <c r="F738" s="744" t="s">
        <v>4097</v>
      </c>
      <c r="G738" s="744" t="s">
        <v>67</v>
      </c>
      <c r="H738" s="744" t="s">
        <v>29</v>
      </c>
      <c r="I738" s="744" t="s">
        <v>3696</v>
      </c>
      <c r="J738" s="754">
        <v>44075.0</v>
      </c>
      <c r="K738" s="744" t="s">
        <v>3641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3636</v>
      </c>
      <c r="D739" s="744" t="s">
        <v>5534</v>
      </c>
      <c r="E739" s="770">
        <v>24469.7</v>
      </c>
      <c r="F739" s="744" t="s">
        <v>4613</v>
      </c>
      <c r="G739" s="754" t="s">
        <v>18</v>
      </c>
      <c r="H739" s="754" t="s">
        <v>19</v>
      </c>
      <c r="I739" s="754" t="s">
        <v>3972</v>
      </c>
      <c r="J739" s="754">
        <v>44487.0</v>
      </c>
      <c r="K739" s="754" t="s">
        <v>3645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2862</v>
      </c>
      <c r="C740" s="769" t="s">
        <v>164</v>
      </c>
      <c r="D740" s="744" t="s">
        <v>5534</v>
      </c>
      <c r="E740" s="770">
        <v>10000.0</v>
      </c>
      <c r="F740" s="744" t="s">
        <v>2861</v>
      </c>
      <c r="G740" s="754" t="s">
        <v>18</v>
      </c>
      <c r="H740" s="754" t="s">
        <v>62</v>
      </c>
      <c r="I740" s="754" t="s">
        <v>2443</v>
      </c>
      <c r="J740" s="754">
        <v>44266.0</v>
      </c>
      <c r="K740" s="754" t="s">
        <v>3653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5661</v>
      </c>
      <c r="C741" s="769" t="s">
        <v>3636</v>
      </c>
      <c r="D741" s="744" t="s">
        <v>5533</v>
      </c>
      <c r="E741" s="770">
        <v>79069.9</v>
      </c>
      <c r="F741" s="744" t="s">
        <v>3168</v>
      </c>
      <c r="G741" s="744" t="s">
        <v>2358</v>
      </c>
      <c r="H741" s="744" t="s">
        <v>29</v>
      </c>
      <c r="I741" s="744" t="s">
        <v>2358</v>
      </c>
      <c r="J741" s="754">
        <v>44151.0</v>
      </c>
      <c r="K741" s="744" t="s">
        <v>3645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2903</v>
      </c>
      <c r="C742" s="769" t="s">
        <v>164</v>
      </c>
      <c r="D742" s="744" t="s">
        <v>5534</v>
      </c>
      <c r="E742" s="770">
        <v>104000.0</v>
      </c>
      <c r="F742" s="744" t="s">
        <v>2902</v>
      </c>
      <c r="G742" s="754" t="s">
        <v>18</v>
      </c>
      <c r="H742" s="754" t="s">
        <v>62</v>
      </c>
      <c r="I742" s="754" t="s">
        <v>63</v>
      </c>
      <c r="J742" s="754">
        <v>44263.0</v>
      </c>
      <c r="K742" s="754" t="s">
        <v>3645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5677</v>
      </c>
      <c r="C743" s="769" t="s">
        <v>3636</v>
      </c>
      <c r="D743" s="744" t="s">
        <v>2366</v>
      </c>
      <c r="E743" s="770">
        <v>47268.23</v>
      </c>
      <c r="F743" s="744" t="s">
        <v>4641</v>
      </c>
      <c r="G743" s="744" t="s">
        <v>2358</v>
      </c>
      <c r="H743" s="744" t="s">
        <v>29</v>
      </c>
      <c r="I743" s="744" t="s">
        <v>2358</v>
      </c>
      <c r="J743" s="754">
        <v>44734.0</v>
      </c>
      <c r="K743" s="744" t="s">
        <v>3645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5560</v>
      </c>
      <c r="C744" s="769" t="s">
        <v>3636</v>
      </c>
      <c r="D744" s="744" t="s">
        <v>5534</v>
      </c>
      <c r="E744" s="770">
        <v>5000.0</v>
      </c>
      <c r="F744" s="744" t="s">
        <v>3700</v>
      </c>
      <c r="G744" s="744" t="s">
        <v>2358</v>
      </c>
      <c r="H744" s="744" t="s">
        <v>29</v>
      </c>
      <c r="I744" s="744" t="s">
        <v>2358</v>
      </c>
      <c r="J744" s="754">
        <v>44180.0</v>
      </c>
      <c r="K744" s="744" t="s">
        <v>3645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2899</v>
      </c>
      <c r="C745" s="769" t="s">
        <v>164</v>
      </c>
      <c r="D745" s="744" t="s">
        <v>5534</v>
      </c>
      <c r="E745" s="770">
        <v>5000.0</v>
      </c>
      <c r="F745" s="744" t="s">
        <v>2898</v>
      </c>
      <c r="G745" s="754" t="s">
        <v>18</v>
      </c>
      <c r="H745" s="754" t="s">
        <v>62</v>
      </c>
      <c r="I745" s="754" t="s">
        <v>63</v>
      </c>
      <c r="J745" s="754">
        <v>44295.0</v>
      </c>
      <c r="K745" s="754" t="s">
        <v>38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5556</v>
      </c>
      <c r="C746" s="769" t="s">
        <v>3636</v>
      </c>
      <c r="D746" s="744" t="s">
        <v>5534</v>
      </c>
      <c r="E746" s="770">
        <v>5000.0</v>
      </c>
      <c r="F746" s="744" t="s">
        <v>5678</v>
      </c>
      <c r="G746" s="733" t="s">
        <v>67</v>
      </c>
      <c r="H746" s="812" t="s">
        <v>29</v>
      </c>
      <c r="I746" s="812" t="s">
        <v>3705</v>
      </c>
      <c r="J746" s="813">
        <v>44263.0</v>
      </c>
      <c r="K746" s="744" t="s">
        <v>3645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5679</v>
      </c>
      <c r="C747" s="769" t="s">
        <v>3636</v>
      </c>
      <c r="D747" s="744" t="s">
        <v>5533</v>
      </c>
      <c r="E747" s="770">
        <v>110068.61</v>
      </c>
      <c r="F747" s="744" t="s">
        <v>4746</v>
      </c>
      <c r="G747" s="744" t="s">
        <v>18</v>
      </c>
      <c r="H747" s="744" t="s">
        <v>19</v>
      </c>
      <c r="I747" s="744" t="s">
        <v>52</v>
      </c>
      <c r="J747" s="754">
        <v>44369.0</v>
      </c>
      <c r="K747" s="744" t="s">
        <v>3657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2935</v>
      </c>
      <c r="C748" s="769" t="s">
        <v>164</v>
      </c>
      <c r="D748" s="744" t="s">
        <v>5534</v>
      </c>
      <c r="E748" s="770">
        <v>114749.72</v>
      </c>
      <c r="F748" s="744" t="s">
        <v>2934</v>
      </c>
      <c r="G748" s="754" t="s">
        <v>18</v>
      </c>
      <c r="H748" s="754" t="s">
        <v>62</v>
      </c>
      <c r="I748" s="754" t="s">
        <v>74</v>
      </c>
      <c r="J748" s="754">
        <v>44321.0</v>
      </c>
      <c r="K748" s="754" t="s">
        <v>3641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3232</v>
      </c>
      <c r="C749" s="769" t="s">
        <v>164</v>
      </c>
      <c r="D749" s="744" t="s">
        <v>5534</v>
      </c>
      <c r="E749" s="770">
        <v>30000.0</v>
      </c>
      <c r="F749" s="744" t="s">
        <v>3231</v>
      </c>
      <c r="G749" s="754" t="s">
        <v>18</v>
      </c>
      <c r="H749" s="754" t="s">
        <v>62</v>
      </c>
      <c r="I749" s="754" t="s">
        <v>74</v>
      </c>
      <c r="J749" s="754">
        <v>44279.0</v>
      </c>
      <c r="K749" s="754" t="s">
        <v>3645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2601</v>
      </c>
      <c r="C750" s="769" t="s">
        <v>164</v>
      </c>
      <c r="D750" s="744" t="s">
        <v>5533</v>
      </c>
      <c r="E750" s="770">
        <v>240263.39</v>
      </c>
      <c r="F750" s="744" t="s">
        <v>2600</v>
      </c>
      <c r="G750" s="754" t="s">
        <v>2358</v>
      </c>
      <c r="H750" s="754" t="s">
        <v>29</v>
      </c>
      <c r="I750" s="754" t="s">
        <v>2359</v>
      </c>
      <c r="J750" s="754">
        <v>43822.0</v>
      </c>
      <c r="K750" s="754" t="s">
        <v>3653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2844</v>
      </c>
      <c r="C751" s="769" t="s">
        <v>164</v>
      </c>
      <c r="D751" s="744" t="s">
        <v>5534</v>
      </c>
      <c r="E751" s="770">
        <v>5000.0</v>
      </c>
      <c r="F751" s="744" t="s">
        <v>2843</v>
      </c>
      <c r="G751" s="754" t="s">
        <v>2358</v>
      </c>
      <c r="H751" s="754" t="s">
        <v>29</v>
      </c>
      <c r="I751" s="754" t="s">
        <v>2359</v>
      </c>
      <c r="J751" s="754">
        <v>43605.0</v>
      </c>
      <c r="K751" s="754" t="s">
        <v>3653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2850</v>
      </c>
      <c r="C752" s="769" t="s">
        <v>164</v>
      </c>
      <c r="D752" s="744" t="s">
        <v>5534</v>
      </c>
      <c r="E752" s="770">
        <v>5000.0</v>
      </c>
      <c r="F752" s="744" t="s">
        <v>1173</v>
      </c>
      <c r="G752" s="754" t="s">
        <v>18</v>
      </c>
      <c r="H752" s="754" t="s">
        <v>62</v>
      </c>
      <c r="I752" s="754" t="s">
        <v>63</v>
      </c>
      <c r="J752" s="754">
        <v>44280.0</v>
      </c>
      <c r="K752" s="754" t="s">
        <v>38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2463</v>
      </c>
      <c r="C753" s="769" t="s">
        <v>164</v>
      </c>
      <c r="D753" s="744" t="s">
        <v>5533</v>
      </c>
      <c r="E753" s="770">
        <v>840387.52</v>
      </c>
      <c r="F753" s="744" t="s">
        <v>2462</v>
      </c>
      <c r="G753" s="754" t="s">
        <v>2358</v>
      </c>
      <c r="H753" s="754" t="s">
        <v>29</v>
      </c>
      <c r="I753" s="754" t="s">
        <v>2359</v>
      </c>
      <c r="J753" s="754">
        <v>43867.0</v>
      </c>
      <c r="K753" s="754" t="s">
        <v>3645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2607</v>
      </c>
      <c r="C754" s="769" t="s">
        <v>164</v>
      </c>
      <c r="D754" s="744" t="s">
        <v>5534</v>
      </c>
      <c r="E754" s="770">
        <v>40000.0</v>
      </c>
      <c r="F754" s="744" t="s">
        <v>660</v>
      </c>
      <c r="G754" s="754" t="s">
        <v>18</v>
      </c>
      <c r="H754" s="754" t="s">
        <v>62</v>
      </c>
      <c r="I754" s="754" t="s">
        <v>63</v>
      </c>
      <c r="J754" s="754">
        <v>44280.0</v>
      </c>
      <c r="K754" s="754" t="s">
        <v>3645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5680</v>
      </c>
      <c r="C755" s="769" t="s">
        <v>3636</v>
      </c>
      <c r="D755" s="744" t="s">
        <v>2366</v>
      </c>
      <c r="E755" s="770">
        <v>368899.52</v>
      </c>
      <c r="F755" s="744" t="s">
        <v>4652</v>
      </c>
      <c r="G755" s="744" t="s">
        <v>18</v>
      </c>
      <c r="H755" s="744" t="s">
        <v>19</v>
      </c>
      <c r="I755" s="744" t="s">
        <v>52</v>
      </c>
      <c r="J755" s="754">
        <v>44251.0</v>
      </c>
      <c r="K755" s="744" t="s">
        <v>3645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3327</v>
      </c>
      <c r="C756" s="769" t="s">
        <v>164</v>
      </c>
      <c r="D756" s="744" t="s">
        <v>5534</v>
      </c>
      <c r="E756" s="770">
        <v>30000.0</v>
      </c>
      <c r="F756" s="744" t="s">
        <v>3326</v>
      </c>
      <c r="G756" s="754" t="s">
        <v>18</v>
      </c>
      <c r="H756" s="754" t="s">
        <v>62</v>
      </c>
      <c r="I756" s="754" t="s">
        <v>63</v>
      </c>
      <c r="J756" s="754">
        <v>44263.0</v>
      </c>
      <c r="K756" s="754" t="s">
        <v>3653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3032</v>
      </c>
      <c r="C757" s="769" t="s">
        <v>164</v>
      </c>
      <c r="D757" s="744" t="s">
        <v>5534</v>
      </c>
      <c r="E757" s="770">
        <v>40000.0</v>
      </c>
      <c r="F757" s="744" t="s">
        <v>3031</v>
      </c>
      <c r="G757" s="754" t="s">
        <v>18</v>
      </c>
      <c r="H757" s="754" t="s">
        <v>62</v>
      </c>
      <c r="I757" s="754" t="s">
        <v>63</v>
      </c>
      <c r="J757" s="754">
        <v>44323.0</v>
      </c>
      <c r="K757" s="754" t="s">
        <v>3687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2436</v>
      </c>
      <c r="C758" s="769" t="s">
        <v>164</v>
      </c>
      <c r="D758" s="744" t="s">
        <v>5534</v>
      </c>
      <c r="E758" s="770">
        <v>100000.0</v>
      </c>
      <c r="F758" s="744" t="s">
        <v>328</v>
      </c>
      <c r="G758" s="754" t="s">
        <v>18</v>
      </c>
      <c r="H758" s="754" t="s">
        <v>62</v>
      </c>
      <c r="I758" s="754" t="s">
        <v>63</v>
      </c>
      <c r="J758" s="754">
        <v>44266.0</v>
      </c>
      <c r="K758" s="754" t="s">
        <v>3641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2844</v>
      </c>
      <c r="C759" s="769" t="s">
        <v>164</v>
      </c>
      <c r="D759" s="744" t="s">
        <v>5534</v>
      </c>
      <c r="E759" s="770">
        <v>14000.0</v>
      </c>
      <c r="F759" s="744" t="s">
        <v>2843</v>
      </c>
      <c r="G759" s="754" t="s">
        <v>2358</v>
      </c>
      <c r="H759" s="754" t="s">
        <v>29</v>
      </c>
      <c r="I759" s="754" t="s">
        <v>2359</v>
      </c>
      <c r="J759" s="754">
        <v>43605.0</v>
      </c>
      <c r="K759" s="754" t="s">
        <v>3653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3336</v>
      </c>
      <c r="C760" s="769" t="s">
        <v>164</v>
      </c>
      <c r="D760" s="744" t="s">
        <v>5534</v>
      </c>
      <c r="E760" s="770">
        <v>5000.0</v>
      </c>
      <c r="F760" s="744" t="s">
        <v>3335</v>
      </c>
      <c r="G760" s="754" t="s">
        <v>2358</v>
      </c>
      <c r="H760" s="754" t="s">
        <v>29</v>
      </c>
      <c r="I760" s="754" t="s">
        <v>2359</v>
      </c>
      <c r="J760" s="754">
        <v>43717.0</v>
      </c>
      <c r="K760" s="754" t="s">
        <v>4027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5681</v>
      </c>
      <c r="C761" s="769" t="s">
        <v>3636</v>
      </c>
      <c r="D761" s="744" t="s">
        <v>5533</v>
      </c>
      <c r="E761" s="770">
        <v>97410.24</v>
      </c>
      <c r="F761" s="744" t="s">
        <v>5682</v>
      </c>
      <c r="G761" s="744" t="s">
        <v>18</v>
      </c>
      <c r="H761" s="744" t="s">
        <v>29</v>
      </c>
      <c r="I761" s="744" t="s">
        <v>3531</v>
      </c>
      <c r="J761" s="754">
        <v>44354.0</v>
      </c>
      <c r="K761" s="744" t="s">
        <v>3657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3327</v>
      </c>
      <c r="C762" s="769" t="s">
        <v>164</v>
      </c>
      <c r="D762" s="744" t="s">
        <v>5534</v>
      </c>
      <c r="E762" s="770" t="s">
        <v>5683</v>
      </c>
      <c r="F762" s="744" t="s">
        <v>3326</v>
      </c>
      <c r="G762" s="754" t="s">
        <v>18</v>
      </c>
      <c r="H762" s="754" t="s">
        <v>62</v>
      </c>
      <c r="I762" s="754" t="s">
        <v>63</v>
      </c>
      <c r="J762" s="754">
        <v>44263.0</v>
      </c>
      <c r="K762" s="754" t="s">
        <v>3653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2723</v>
      </c>
      <c r="C763" s="769" t="s">
        <v>164</v>
      </c>
      <c r="D763" s="744" t="s">
        <v>2366</v>
      </c>
      <c r="E763" s="817">
        <v>648751.76</v>
      </c>
      <c r="F763" s="744" t="s">
        <v>2722</v>
      </c>
      <c r="G763" s="754" t="s">
        <v>18</v>
      </c>
      <c r="H763" s="754" t="s">
        <v>62</v>
      </c>
      <c r="I763" s="754" t="s">
        <v>63</v>
      </c>
      <c r="J763" s="754">
        <v>44280.0</v>
      </c>
      <c r="K763" s="754" t="s">
        <v>3641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3358</v>
      </c>
      <c r="C764" s="769" t="s">
        <v>164</v>
      </c>
      <c r="D764" s="744" t="s">
        <v>2366</v>
      </c>
      <c r="E764" s="800">
        <v>146875.19</v>
      </c>
      <c r="F764" s="744" t="s">
        <v>3357</v>
      </c>
      <c r="G764" s="754" t="s">
        <v>18</v>
      </c>
      <c r="H764" s="754" t="s">
        <v>62</v>
      </c>
      <c r="I764" s="754" t="s">
        <v>74</v>
      </c>
      <c r="J764" s="754">
        <v>44340.0</v>
      </c>
      <c r="K764" s="754" t="s">
        <v>3653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2694</v>
      </c>
      <c r="C765" s="769" t="s">
        <v>164</v>
      </c>
      <c r="D765" s="744" t="s">
        <v>5534</v>
      </c>
      <c r="E765" s="770" t="s">
        <v>5684</v>
      </c>
      <c r="F765" s="744" t="s">
        <v>2693</v>
      </c>
      <c r="G765" s="754" t="s">
        <v>18</v>
      </c>
      <c r="H765" s="754" t="s">
        <v>62</v>
      </c>
      <c r="I765" s="754" t="s">
        <v>74</v>
      </c>
      <c r="J765" s="754">
        <v>44291.0</v>
      </c>
      <c r="K765" s="754" t="s">
        <v>3645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2377</v>
      </c>
      <c r="C766" s="769" t="s">
        <v>164</v>
      </c>
      <c r="D766" s="744" t="s">
        <v>5534</v>
      </c>
      <c r="E766" s="770" t="s">
        <v>5685</v>
      </c>
      <c r="F766" s="744" t="s">
        <v>2376</v>
      </c>
      <c r="G766" s="754" t="s">
        <v>18</v>
      </c>
      <c r="H766" s="754" t="s">
        <v>62</v>
      </c>
      <c r="I766" s="754" t="s">
        <v>74</v>
      </c>
      <c r="J766" s="754">
        <v>44321.0</v>
      </c>
      <c r="K766" s="754" t="s">
        <v>3653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2716</v>
      </c>
      <c r="C767" s="769" t="s">
        <v>164</v>
      </c>
      <c r="D767" s="744" t="s">
        <v>5534</v>
      </c>
      <c r="E767" s="770" t="s">
        <v>5686</v>
      </c>
      <c r="F767" s="744" t="s">
        <v>2715</v>
      </c>
      <c r="G767" s="754" t="s">
        <v>18</v>
      </c>
      <c r="H767" s="754" t="s">
        <v>62</v>
      </c>
      <c r="I767" s="754" t="s">
        <v>74</v>
      </c>
      <c r="J767" s="754">
        <v>44280.0</v>
      </c>
      <c r="K767" s="754" t="s">
        <v>3641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3535</v>
      </c>
      <c r="C768" s="769" t="s">
        <v>3453</v>
      </c>
      <c r="D768" s="744" t="s">
        <v>5533</v>
      </c>
      <c r="E768" s="770">
        <v>151280.2</v>
      </c>
      <c r="F768" s="744" t="s">
        <v>3534</v>
      </c>
      <c r="G768" s="754" t="s">
        <v>18</v>
      </c>
      <c r="H768" s="754" t="s">
        <v>29</v>
      </c>
      <c r="I768" s="754" t="s">
        <v>3501</v>
      </c>
      <c r="J768" s="754">
        <v>43731.0</v>
      </c>
      <c r="K768" s="754" t="s">
        <v>3641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3327</v>
      </c>
      <c r="C769" s="769" t="s">
        <v>164</v>
      </c>
      <c r="D769" s="744" t="s">
        <v>5534</v>
      </c>
      <c r="E769" s="770" t="s">
        <v>5687</v>
      </c>
      <c r="F769" s="744" t="s">
        <v>3326</v>
      </c>
      <c r="G769" s="754" t="s">
        <v>18</v>
      </c>
      <c r="H769" s="754" t="s">
        <v>62</v>
      </c>
      <c r="I769" s="754" t="s">
        <v>63</v>
      </c>
      <c r="J769" s="754">
        <v>44263.0</v>
      </c>
      <c r="K769" s="754" t="s">
        <v>3653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3479</v>
      </c>
      <c r="C770" s="769" t="s">
        <v>3453</v>
      </c>
      <c r="D770" s="744" t="s">
        <v>5534</v>
      </c>
      <c r="E770" s="770">
        <v>8500.0</v>
      </c>
      <c r="F770" s="744" t="s">
        <v>3478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3645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2899</v>
      </c>
      <c r="C771" s="769" t="s">
        <v>164</v>
      </c>
      <c r="D771" s="744" t="s">
        <v>5534</v>
      </c>
      <c r="E771" s="770" t="s">
        <v>5688</v>
      </c>
      <c r="F771" s="744" t="s">
        <v>2898</v>
      </c>
      <c r="G771" s="754" t="s">
        <v>18</v>
      </c>
      <c r="H771" s="754" t="s">
        <v>62</v>
      </c>
      <c r="I771" s="754" t="s">
        <v>63</v>
      </c>
      <c r="J771" s="754">
        <v>44295.0</v>
      </c>
      <c r="K771" s="754" t="s">
        <v>38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3261</v>
      </c>
      <c r="C772" s="769" t="s">
        <v>164</v>
      </c>
      <c r="D772" s="744" t="s">
        <v>5534</v>
      </c>
      <c r="E772" s="770" t="s">
        <v>5688</v>
      </c>
      <c r="F772" s="744" t="s">
        <v>3260</v>
      </c>
      <c r="G772" s="754" t="s">
        <v>18</v>
      </c>
      <c r="H772" s="754" t="s">
        <v>62</v>
      </c>
      <c r="I772" s="754" t="s">
        <v>74</v>
      </c>
      <c r="J772" s="754">
        <v>44319.0</v>
      </c>
      <c r="K772" s="754" t="s">
        <v>3645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3508</v>
      </c>
      <c r="C773" s="769" t="s">
        <v>3453</v>
      </c>
      <c r="D773" s="744" t="s">
        <v>2366</v>
      </c>
      <c r="E773" s="770">
        <v>9354.08</v>
      </c>
      <c r="F773" s="744" t="s">
        <v>3507</v>
      </c>
      <c r="G773" s="754" t="s">
        <v>18</v>
      </c>
      <c r="H773" s="754" t="s">
        <v>29</v>
      </c>
      <c r="I773" s="754" t="s">
        <v>3509</v>
      </c>
      <c r="J773" s="754">
        <v>43718.0</v>
      </c>
      <c r="K773" s="754" t="s">
        <v>3653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3022</v>
      </c>
      <c r="C774" s="769" t="s">
        <v>164</v>
      </c>
      <c r="D774" s="744" t="s">
        <v>5534</v>
      </c>
      <c r="E774" s="770">
        <v>3000.0</v>
      </c>
      <c r="F774" s="744" t="s">
        <v>3021</v>
      </c>
      <c r="G774" s="754" t="s">
        <v>18</v>
      </c>
      <c r="H774" s="754" t="s">
        <v>62</v>
      </c>
      <c r="I774" s="754" t="s">
        <v>74</v>
      </c>
      <c r="J774" s="754">
        <v>44322.0</v>
      </c>
      <c r="K774" s="754" t="s">
        <v>3645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5689</v>
      </c>
      <c r="C775" s="769" t="s">
        <v>3636</v>
      </c>
      <c r="D775" s="744" t="s">
        <v>5533</v>
      </c>
      <c r="E775" s="770">
        <v>659874.72</v>
      </c>
      <c r="F775" s="744" t="s">
        <v>4683</v>
      </c>
      <c r="G775" s="744" t="s">
        <v>67</v>
      </c>
      <c r="H775" s="744" t="s">
        <v>29</v>
      </c>
      <c r="I775" s="744" t="s">
        <v>3812</v>
      </c>
      <c r="J775" s="754">
        <v>44005.0</v>
      </c>
      <c r="K775" s="744" t="s">
        <v>3641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3547</v>
      </c>
      <c r="C776" s="769" t="s">
        <v>3453</v>
      </c>
      <c r="D776" s="744" t="s">
        <v>5533</v>
      </c>
      <c r="E776" s="770">
        <v>147515.9</v>
      </c>
      <c r="F776" s="744" t="s">
        <v>3546</v>
      </c>
      <c r="G776" s="754" t="s">
        <v>18</v>
      </c>
      <c r="H776" s="754" t="s">
        <v>29</v>
      </c>
      <c r="I776" s="754" t="s">
        <v>2612</v>
      </c>
      <c r="J776" s="754">
        <v>43873.0</v>
      </c>
      <c r="K776" s="754" t="s">
        <v>3641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2706</v>
      </c>
      <c r="C777" s="769" t="s">
        <v>164</v>
      </c>
      <c r="D777" s="744" t="s">
        <v>5534</v>
      </c>
      <c r="E777" s="770">
        <v>80000.0</v>
      </c>
      <c r="F777" s="744" t="s">
        <v>2705</v>
      </c>
      <c r="G777" s="754" t="s">
        <v>18</v>
      </c>
      <c r="H777" s="754" t="s">
        <v>62</v>
      </c>
      <c r="I777" s="754" t="s">
        <v>74</v>
      </c>
      <c r="J777" s="754">
        <v>44298.0</v>
      </c>
      <c r="K777" s="754" t="s">
        <v>3645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3229</v>
      </c>
      <c r="C778" s="769" t="s">
        <v>164</v>
      </c>
      <c r="D778" s="744" t="s">
        <v>5534</v>
      </c>
      <c r="E778" s="770">
        <v>5000.0</v>
      </c>
      <c r="F778" s="744" t="s">
        <v>3228</v>
      </c>
      <c r="G778" s="754" t="s">
        <v>2358</v>
      </c>
      <c r="H778" s="754" t="s">
        <v>29</v>
      </c>
      <c r="I778" s="754" t="s">
        <v>2359</v>
      </c>
      <c r="J778" s="754">
        <v>43894.0</v>
      </c>
      <c r="K778" s="754" t="s">
        <v>3653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2706</v>
      </c>
      <c r="C779" s="769" t="s">
        <v>164</v>
      </c>
      <c r="D779" s="744" t="s">
        <v>5533</v>
      </c>
      <c r="E779" s="770">
        <v>181959.12</v>
      </c>
      <c r="F779" s="744" t="s">
        <v>2705</v>
      </c>
      <c r="G779" s="754" t="s">
        <v>18</v>
      </c>
      <c r="H779" s="754" t="s">
        <v>62</v>
      </c>
      <c r="I779" s="754" t="s">
        <v>74</v>
      </c>
      <c r="J779" s="754">
        <v>44298.0</v>
      </c>
      <c r="K779" s="754" t="s">
        <v>3645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5690</v>
      </c>
      <c r="C780" s="769" t="s">
        <v>3636</v>
      </c>
      <c r="D780" s="744" t="s">
        <v>5534</v>
      </c>
      <c r="E780" s="770">
        <v>50000.0</v>
      </c>
      <c r="F780" s="744" t="s">
        <v>3791</v>
      </c>
      <c r="G780" s="744" t="s">
        <v>18</v>
      </c>
      <c r="H780" s="744" t="s">
        <v>29</v>
      </c>
      <c r="I780" s="744" t="s">
        <v>3792</v>
      </c>
      <c r="J780" s="754">
        <v>44061.0</v>
      </c>
      <c r="K780" s="744" t="s">
        <v>3645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2899</v>
      </c>
      <c r="C781" s="769" t="s">
        <v>164</v>
      </c>
      <c r="D781" s="744" t="s">
        <v>5534</v>
      </c>
      <c r="E781" s="770">
        <v>10000.0</v>
      </c>
      <c r="F781" s="744" t="s">
        <v>2898</v>
      </c>
      <c r="G781" s="754" t="s">
        <v>18</v>
      </c>
      <c r="H781" s="754" t="s">
        <v>62</v>
      </c>
      <c r="I781" s="754" t="s">
        <v>63</v>
      </c>
      <c r="J781" s="754">
        <v>44295.0</v>
      </c>
      <c r="K781" s="754" t="s">
        <v>38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2917</v>
      </c>
      <c r="C782" s="769" t="s">
        <v>164</v>
      </c>
      <c r="D782" s="744" t="s">
        <v>5534</v>
      </c>
      <c r="E782" s="770">
        <v>15000.0</v>
      </c>
      <c r="F782" s="744" t="s">
        <v>2916</v>
      </c>
      <c r="G782" s="754" t="s">
        <v>18</v>
      </c>
      <c r="H782" s="754" t="s">
        <v>62</v>
      </c>
      <c r="I782" s="754" t="s">
        <v>74</v>
      </c>
      <c r="J782" s="754">
        <v>44333.0</v>
      </c>
      <c r="K782" s="754" t="s">
        <v>3653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5691</v>
      </c>
      <c r="C783" s="769" t="s">
        <v>3636</v>
      </c>
      <c r="D783" s="744" t="s">
        <v>5533</v>
      </c>
      <c r="E783" s="770">
        <v>109449.2</v>
      </c>
      <c r="F783" s="744" t="s">
        <v>3731</v>
      </c>
      <c r="G783" s="744" t="s">
        <v>67</v>
      </c>
      <c r="H783" s="744" t="s">
        <v>29</v>
      </c>
      <c r="I783" s="744" t="s">
        <v>3732</v>
      </c>
      <c r="J783" s="754">
        <v>44202.0</v>
      </c>
      <c r="K783" s="744" t="s">
        <v>3641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5634</v>
      </c>
      <c r="C784" s="769" t="s">
        <v>3636</v>
      </c>
      <c r="D784" s="744" t="s">
        <v>2366</v>
      </c>
      <c r="E784" s="770">
        <v>139991.04</v>
      </c>
      <c r="F784" s="744" t="s">
        <v>5692</v>
      </c>
      <c r="G784" s="744" t="s">
        <v>18</v>
      </c>
      <c r="H784" s="744" t="s">
        <v>19</v>
      </c>
      <c r="I784" s="744" t="s">
        <v>52</v>
      </c>
      <c r="J784" s="754">
        <v>44204.0</v>
      </c>
      <c r="K784" s="744" t="s">
        <v>3849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3636</v>
      </c>
      <c r="D785" s="744" t="s">
        <v>2366</v>
      </c>
      <c r="E785" s="770">
        <v>193747.43</v>
      </c>
      <c r="F785" s="744" t="s">
        <v>4750</v>
      </c>
      <c r="G785" s="754" t="s">
        <v>18</v>
      </c>
      <c r="H785" s="754" t="s">
        <v>19</v>
      </c>
      <c r="I785" s="754" t="s">
        <v>42</v>
      </c>
      <c r="J785" s="754">
        <v>44508.0</v>
      </c>
      <c r="K785" s="754" t="s">
        <v>3653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5572</v>
      </c>
      <c r="C786" s="769" t="s">
        <v>3636</v>
      </c>
      <c r="D786" s="744" t="s">
        <v>5534</v>
      </c>
      <c r="E786" s="770">
        <v>12000.0</v>
      </c>
      <c r="F786" s="744" t="s">
        <v>4923</v>
      </c>
      <c r="G786" s="744" t="s">
        <v>67</v>
      </c>
      <c r="H786" s="744" t="s">
        <v>29</v>
      </c>
      <c r="I786" s="744" t="s">
        <v>4308</v>
      </c>
      <c r="J786" s="754">
        <v>44180.0</v>
      </c>
      <c r="K786" s="744" t="s">
        <v>3645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2723</v>
      </c>
      <c r="C787" s="769" t="s">
        <v>164</v>
      </c>
      <c r="D787" s="744" t="s">
        <v>5533</v>
      </c>
      <c r="E787" s="770">
        <v>0.0</v>
      </c>
      <c r="F787" s="744" t="s">
        <v>2722</v>
      </c>
      <c r="G787" s="754" t="s">
        <v>18</v>
      </c>
      <c r="H787" s="754" t="s">
        <v>62</v>
      </c>
      <c r="I787" s="754" t="s">
        <v>63</v>
      </c>
      <c r="J787" s="754">
        <v>44280.0</v>
      </c>
      <c r="K787" s="754" t="s">
        <v>3641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3057</v>
      </c>
      <c r="C788" s="769" t="s">
        <v>164</v>
      </c>
      <c r="D788" s="744" t="s">
        <v>5534</v>
      </c>
      <c r="E788" s="770">
        <v>25000.0</v>
      </c>
      <c r="F788" s="744" t="s">
        <v>3054</v>
      </c>
      <c r="G788" s="754" t="s">
        <v>2358</v>
      </c>
      <c r="H788" s="754" t="s">
        <v>29</v>
      </c>
      <c r="I788" s="754" t="s">
        <v>2359</v>
      </c>
      <c r="J788" s="754">
        <v>43811.0</v>
      </c>
      <c r="K788" s="754" t="s">
        <v>3653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5693</v>
      </c>
      <c r="C789" s="769" t="s">
        <v>3636</v>
      </c>
      <c r="D789" s="744" t="s">
        <v>2366</v>
      </c>
      <c r="E789" s="770">
        <v>13213.29</v>
      </c>
      <c r="F789" s="744" t="s">
        <v>4298</v>
      </c>
      <c r="G789" s="733" t="s">
        <v>18</v>
      </c>
      <c r="H789" s="812" t="s">
        <v>19</v>
      </c>
      <c r="I789" s="812" t="s">
        <v>52</v>
      </c>
      <c r="J789" s="813">
        <v>44405.0</v>
      </c>
      <c r="K789" s="782" t="s">
        <v>3645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3374</v>
      </c>
      <c r="C790" s="769" t="s">
        <v>164</v>
      </c>
      <c r="D790" s="744" t="s">
        <v>5534</v>
      </c>
      <c r="E790" s="820">
        <v>13800.0</v>
      </c>
      <c r="F790" s="744" t="s">
        <v>3373</v>
      </c>
      <c r="G790" s="754" t="s">
        <v>2358</v>
      </c>
      <c r="H790" s="754" t="s">
        <v>29</v>
      </c>
      <c r="I790" s="754" t="s">
        <v>2371</v>
      </c>
      <c r="J790" s="754">
        <v>43822.0</v>
      </c>
      <c r="K790" s="754" t="s">
        <v>3653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3336</v>
      </c>
      <c r="C791" s="769" t="s">
        <v>164</v>
      </c>
      <c r="D791" s="744" t="s">
        <v>5533</v>
      </c>
      <c r="E791" s="820">
        <v>3800.0</v>
      </c>
      <c r="F791" s="744" t="s">
        <v>3335</v>
      </c>
      <c r="G791" s="754" t="s">
        <v>2358</v>
      </c>
      <c r="H791" s="754" t="s">
        <v>29</v>
      </c>
      <c r="I791" s="754" t="s">
        <v>2359</v>
      </c>
      <c r="J791" s="754">
        <v>43717.0</v>
      </c>
      <c r="K791" s="754" t="s">
        <v>4027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2519</v>
      </c>
      <c r="C792" s="769" t="s">
        <v>164</v>
      </c>
      <c r="D792" s="744" t="s">
        <v>2366</v>
      </c>
      <c r="E792" s="770">
        <v>11926.38</v>
      </c>
      <c r="F792" s="744" t="s">
        <v>2518</v>
      </c>
      <c r="G792" s="754" t="s">
        <v>2358</v>
      </c>
      <c r="H792" s="754" t="s">
        <v>29</v>
      </c>
      <c r="I792" s="754" t="s">
        <v>2359</v>
      </c>
      <c r="J792" s="754">
        <v>43769.0</v>
      </c>
      <c r="K792" s="754" t="s">
        <v>3653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2950</v>
      </c>
      <c r="C793" s="769" t="s">
        <v>164</v>
      </c>
      <c r="D793" s="744" t="s">
        <v>2366</v>
      </c>
      <c r="E793" s="770">
        <v>219739.11</v>
      </c>
      <c r="F793" s="744" t="s">
        <v>2949</v>
      </c>
      <c r="G793" s="754" t="s">
        <v>18</v>
      </c>
      <c r="H793" s="754" t="s">
        <v>62</v>
      </c>
      <c r="I793" s="754" t="s">
        <v>63</v>
      </c>
      <c r="J793" s="754">
        <v>44319.0</v>
      </c>
      <c r="K793" s="754" t="s">
        <v>3645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2844</v>
      </c>
      <c r="C794" s="769" t="s">
        <v>164</v>
      </c>
      <c r="D794" s="744" t="s">
        <v>5534</v>
      </c>
      <c r="E794" s="770">
        <v>3000.0</v>
      </c>
      <c r="F794" s="744" t="s">
        <v>2843</v>
      </c>
      <c r="G794" s="754" t="s">
        <v>2358</v>
      </c>
      <c r="H794" s="754" t="s">
        <v>29</v>
      </c>
      <c r="I794" s="754" t="s">
        <v>2359</v>
      </c>
      <c r="J794" s="754">
        <v>43605.0</v>
      </c>
      <c r="K794" s="754" t="s">
        <v>3653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2927</v>
      </c>
      <c r="C795" s="769" t="s">
        <v>164</v>
      </c>
      <c r="D795" s="744" t="s">
        <v>5534</v>
      </c>
      <c r="E795" s="770">
        <v>30000.0</v>
      </c>
      <c r="F795" s="744" t="s">
        <v>2926</v>
      </c>
      <c r="G795" s="754" t="s">
        <v>18</v>
      </c>
      <c r="H795" s="754" t="s">
        <v>62</v>
      </c>
      <c r="I795" s="754" t="s">
        <v>74</v>
      </c>
      <c r="J795" s="754">
        <v>44280.0</v>
      </c>
      <c r="K795" s="754" t="s">
        <v>3645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3406</v>
      </c>
      <c r="C796" s="769" t="s">
        <v>164</v>
      </c>
      <c r="D796" s="744" t="s">
        <v>5534</v>
      </c>
      <c r="E796" s="770">
        <v>10000.0</v>
      </c>
      <c r="F796" s="744" t="s">
        <v>3405</v>
      </c>
      <c r="G796" s="754" t="s">
        <v>18</v>
      </c>
      <c r="H796" s="754" t="s">
        <v>62</v>
      </c>
      <c r="I796" s="754" t="s">
        <v>2443</v>
      </c>
      <c r="J796" s="754">
        <v>44267.0</v>
      </c>
      <c r="K796" s="754" t="s">
        <v>3645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4">
        <v>7082227.0</v>
      </c>
      <c r="C797" s="769" t="s">
        <v>3636</v>
      </c>
      <c r="D797" s="744" t="s">
        <v>5534</v>
      </c>
      <c r="E797" s="770">
        <v>25000.0</v>
      </c>
      <c r="F797" s="744" t="s">
        <v>4234</v>
      </c>
      <c r="G797" s="754" t="s">
        <v>18</v>
      </c>
      <c r="H797" s="754" t="s">
        <v>19</v>
      </c>
      <c r="I797" s="754" t="s">
        <v>4855</v>
      </c>
      <c r="J797" s="754">
        <v>44511.0</v>
      </c>
      <c r="K797" s="754" t="s">
        <v>3645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5666</v>
      </c>
      <c r="C798" s="769" t="s">
        <v>3636</v>
      </c>
      <c r="D798" s="744" t="s">
        <v>5534</v>
      </c>
      <c r="E798" s="770">
        <v>10000.0</v>
      </c>
      <c r="F798" s="744" t="s">
        <v>5694</v>
      </c>
      <c r="G798" s="744" t="s">
        <v>18</v>
      </c>
      <c r="H798" s="744" t="s">
        <v>29</v>
      </c>
      <c r="I798" s="744" t="s">
        <v>2612</v>
      </c>
      <c r="J798" s="754">
        <v>44399.0</v>
      </c>
      <c r="K798" s="744" t="s">
        <v>5695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5696</v>
      </c>
      <c r="C799" s="744" t="s">
        <v>3636</v>
      </c>
      <c r="D799" s="744" t="s">
        <v>2366</v>
      </c>
      <c r="E799" s="756">
        <v>142585.32</v>
      </c>
      <c r="F799" s="744" t="s">
        <v>4750</v>
      </c>
      <c r="G799" s="744" t="s">
        <v>18</v>
      </c>
      <c r="H799" s="744" t="s">
        <v>19</v>
      </c>
      <c r="I799" s="815" t="s">
        <v>42</v>
      </c>
      <c r="J799" s="822">
        <v>44508.0</v>
      </c>
      <c r="K799" s="744" t="s">
        <v>3653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5697</v>
      </c>
      <c r="C800" s="744" t="s">
        <v>3636</v>
      </c>
      <c r="D800" s="744" t="s">
        <v>5534</v>
      </c>
      <c r="E800" s="756">
        <v>3500.0</v>
      </c>
      <c r="F800" s="744" t="s">
        <v>3863</v>
      </c>
      <c r="G800" s="744" t="s">
        <v>18</v>
      </c>
      <c r="H800" s="744" t="s">
        <v>19</v>
      </c>
      <c r="I800" s="815" t="s">
        <v>55</v>
      </c>
      <c r="J800" s="822">
        <v>44523.0</v>
      </c>
      <c r="K800" s="744" t="s">
        <v>38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2475</v>
      </c>
      <c r="C801" s="769" t="s">
        <v>164</v>
      </c>
      <c r="D801" s="744" t="s">
        <v>5533</v>
      </c>
      <c r="E801" s="770" t="s">
        <v>5698</v>
      </c>
      <c r="F801" s="744" t="s">
        <v>2474</v>
      </c>
      <c r="G801" s="754" t="s">
        <v>18</v>
      </c>
      <c r="H801" s="754" t="s">
        <v>62</v>
      </c>
      <c r="I801" s="754" t="s">
        <v>74</v>
      </c>
      <c r="J801" s="754">
        <v>44295.0</v>
      </c>
      <c r="K801" s="754" t="s">
        <v>3641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5572</v>
      </c>
      <c r="C802" s="744" t="s">
        <v>3636</v>
      </c>
      <c r="D802" s="744" t="s">
        <v>5534</v>
      </c>
      <c r="E802" s="756">
        <v>11000.0</v>
      </c>
      <c r="F802" s="744" t="s">
        <v>4923</v>
      </c>
      <c r="G802" s="744" t="s">
        <v>67</v>
      </c>
      <c r="H802" s="744" t="s">
        <v>29</v>
      </c>
      <c r="I802" s="815" t="s">
        <v>4308</v>
      </c>
      <c r="J802" s="822">
        <v>44180.0</v>
      </c>
      <c r="K802" s="744" t="s">
        <v>3645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5699</v>
      </c>
      <c r="C803" s="744" t="s">
        <v>3636</v>
      </c>
      <c r="D803" s="744" t="s">
        <v>5534</v>
      </c>
      <c r="E803" s="756">
        <v>25000.0</v>
      </c>
      <c r="F803" s="744" t="s">
        <v>1459</v>
      </c>
      <c r="G803" s="733" t="s">
        <v>18</v>
      </c>
      <c r="H803" s="824" t="s">
        <v>29</v>
      </c>
      <c r="I803" s="733" t="s">
        <v>5700</v>
      </c>
      <c r="J803" s="780">
        <v>44594.0</v>
      </c>
      <c r="K803" s="744" t="s">
        <v>38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5701</v>
      </c>
      <c r="C804" s="744" t="s">
        <v>3636</v>
      </c>
      <c r="D804" s="744" t="s">
        <v>5534</v>
      </c>
      <c r="E804" s="756">
        <v>45000.0</v>
      </c>
      <c r="F804" s="744" t="s">
        <v>3638</v>
      </c>
      <c r="G804" s="744" t="s">
        <v>18</v>
      </c>
      <c r="H804" s="744" t="s">
        <v>29</v>
      </c>
      <c r="I804" s="815" t="s">
        <v>919</v>
      </c>
      <c r="J804" s="822">
        <v>44482.0</v>
      </c>
      <c r="K804" s="744" t="s">
        <v>3641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5572</v>
      </c>
      <c r="C805" s="744" t="s">
        <v>3636</v>
      </c>
      <c r="D805" s="744" t="s">
        <v>5534</v>
      </c>
      <c r="E805" s="756">
        <v>10000.0</v>
      </c>
      <c r="F805" s="744" t="s">
        <v>4923</v>
      </c>
      <c r="G805" s="744" t="s">
        <v>67</v>
      </c>
      <c r="H805" s="824" t="s">
        <v>29</v>
      </c>
      <c r="I805" s="815" t="s">
        <v>4308</v>
      </c>
      <c r="J805" s="822">
        <v>44180.0</v>
      </c>
      <c r="K805" s="744" t="s">
        <v>3645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4">
        <v>858723.0</v>
      </c>
      <c r="C806" s="704" t="s">
        <v>164</v>
      </c>
      <c r="D806" s="744" t="s">
        <v>5534</v>
      </c>
      <c r="E806" s="771">
        <v>25000.0</v>
      </c>
      <c r="F806" s="704" t="s">
        <v>3326</v>
      </c>
      <c r="G806" s="733" t="s">
        <v>18</v>
      </c>
      <c r="H806" s="744" t="s">
        <v>62</v>
      </c>
      <c r="I806" s="744" t="s">
        <v>63</v>
      </c>
      <c r="J806" s="777">
        <v>44585.0</v>
      </c>
      <c r="K806" s="815" t="s">
        <v>38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4">
        <v>328970.0</v>
      </c>
      <c r="C807" s="704" t="s">
        <v>164</v>
      </c>
      <c r="D807" s="744" t="s">
        <v>5534</v>
      </c>
      <c r="E807" s="771">
        <v>106000.0</v>
      </c>
      <c r="F807" s="782" t="s">
        <v>2889</v>
      </c>
      <c r="G807" s="733" t="s">
        <v>18</v>
      </c>
      <c r="H807" s="744" t="s">
        <v>62</v>
      </c>
      <c r="I807" s="744" t="s">
        <v>74</v>
      </c>
      <c r="J807" s="777">
        <v>44277.0</v>
      </c>
      <c r="K807" s="815" t="s">
        <v>3641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3079</v>
      </c>
      <c r="C808" s="704" t="s">
        <v>164</v>
      </c>
      <c r="D808" s="744" t="s">
        <v>5534</v>
      </c>
      <c r="E808" s="771">
        <v>100000.0</v>
      </c>
      <c r="F808" s="744" t="s">
        <v>5702</v>
      </c>
      <c r="G808" s="733" t="s">
        <v>18</v>
      </c>
      <c r="H808" s="744" t="s">
        <v>62</v>
      </c>
      <c r="I808" s="744" t="s">
        <v>74</v>
      </c>
      <c r="J808" s="754">
        <v>44448.0</v>
      </c>
      <c r="K808" s="744" t="s">
        <v>3641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4">
        <v>330028.0</v>
      </c>
      <c r="C809" s="704" t="s">
        <v>164</v>
      </c>
      <c r="D809" s="744" t="s">
        <v>5534</v>
      </c>
      <c r="E809" s="756">
        <v>500.0</v>
      </c>
      <c r="F809" s="744" t="s">
        <v>425</v>
      </c>
      <c r="G809" s="733" t="s">
        <v>18</v>
      </c>
      <c r="H809" s="744" t="s">
        <v>62</v>
      </c>
      <c r="I809" s="744" t="s">
        <v>63</v>
      </c>
      <c r="J809" s="754">
        <v>44263.0</v>
      </c>
      <c r="K809" s="744" t="s">
        <v>3645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5560</v>
      </c>
      <c r="C810" s="744" t="s">
        <v>3636</v>
      </c>
      <c r="D810" s="744" t="s">
        <v>5534</v>
      </c>
      <c r="E810" s="771">
        <v>8000.0</v>
      </c>
      <c r="F810" s="744" t="s">
        <v>3700</v>
      </c>
      <c r="G810" s="744" t="s">
        <v>2358</v>
      </c>
      <c r="H810" s="744" t="s">
        <v>2409</v>
      </c>
      <c r="I810" s="744" t="s">
        <v>2358</v>
      </c>
      <c r="J810" s="754">
        <v>44180.0</v>
      </c>
      <c r="K810" s="744" t="s">
        <v>3645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4">
        <v>4345500.0</v>
      </c>
      <c r="C811" s="704" t="s">
        <v>164</v>
      </c>
      <c r="D811" s="744" t="s">
        <v>5534</v>
      </c>
      <c r="E811" s="771">
        <v>7500.0</v>
      </c>
      <c r="F811" s="744" t="s">
        <v>2784</v>
      </c>
      <c r="G811" s="744" t="s">
        <v>2358</v>
      </c>
      <c r="H811" s="754"/>
      <c r="I811" s="744" t="s">
        <v>2358</v>
      </c>
      <c r="J811" s="754">
        <v>43703.0</v>
      </c>
      <c r="K811" s="744" t="s">
        <v>4027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5556</v>
      </c>
      <c r="C812" s="785" t="s">
        <v>3636</v>
      </c>
      <c r="D812" s="786" t="s">
        <v>5534</v>
      </c>
      <c r="E812" s="787">
        <v>5000.0</v>
      </c>
      <c r="F812" s="786" t="s">
        <v>4209</v>
      </c>
      <c r="G812" s="786" t="s">
        <v>67</v>
      </c>
      <c r="H812" s="786" t="s">
        <v>29</v>
      </c>
      <c r="I812" s="786" t="s">
        <v>3705</v>
      </c>
      <c r="J812" s="788">
        <v>44263.0</v>
      </c>
      <c r="K812" s="785" t="s">
        <v>3645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2815</v>
      </c>
      <c r="C813" s="704" t="s">
        <v>164</v>
      </c>
      <c r="D813" s="744" t="s">
        <v>5534</v>
      </c>
      <c r="E813" s="771">
        <v>40000.0</v>
      </c>
      <c r="F813" s="744" t="s">
        <v>1116</v>
      </c>
      <c r="G813" s="744" t="s">
        <v>18</v>
      </c>
      <c r="H813" s="744" t="s">
        <v>62</v>
      </c>
      <c r="I813" s="744" t="s">
        <v>63</v>
      </c>
      <c r="J813" s="754">
        <v>44319.0</v>
      </c>
      <c r="K813" s="744" t="s">
        <v>3645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5703</v>
      </c>
      <c r="C814" s="704" t="s">
        <v>164</v>
      </c>
      <c r="D814" s="744" t="s">
        <v>5534</v>
      </c>
      <c r="E814" s="771">
        <v>25000.0</v>
      </c>
      <c r="F814" s="744" t="s">
        <v>3326</v>
      </c>
      <c r="G814" s="744" t="s">
        <v>18</v>
      </c>
      <c r="H814" s="744" t="s">
        <v>62</v>
      </c>
      <c r="I814" s="744" t="s">
        <v>63</v>
      </c>
      <c r="J814" s="754">
        <v>44585.0</v>
      </c>
      <c r="K814" s="744" t="s">
        <v>38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5704</v>
      </c>
      <c r="C815" s="704" t="s">
        <v>164</v>
      </c>
      <c r="D815" s="744" t="s">
        <v>5534</v>
      </c>
      <c r="E815" s="756">
        <v>16000.0</v>
      </c>
      <c r="F815" s="744" t="s">
        <v>1984</v>
      </c>
      <c r="G815" s="744" t="s">
        <v>18</v>
      </c>
      <c r="H815" s="744" t="s">
        <v>62</v>
      </c>
      <c r="I815" s="824" t="s">
        <v>74</v>
      </c>
      <c r="J815" s="754">
        <v>44462.0</v>
      </c>
      <c r="K815" s="744" t="s">
        <v>3657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4">
        <v>391760.0</v>
      </c>
      <c r="C816" s="704" t="s">
        <v>164</v>
      </c>
      <c r="D816" s="744" t="s">
        <v>5533</v>
      </c>
      <c r="E816" s="756">
        <v>31234.0</v>
      </c>
      <c r="F816" s="704" t="s">
        <v>3241</v>
      </c>
      <c r="G816" s="733" t="s">
        <v>2358</v>
      </c>
      <c r="H816" s="733" t="s">
        <v>29</v>
      </c>
      <c r="I816" s="744" t="s">
        <v>2371</v>
      </c>
      <c r="J816" s="754">
        <v>43865.0</v>
      </c>
      <c r="K816" s="744" t="s">
        <v>3645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2609</v>
      </c>
      <c r="C817" s="704" t="s">
        <v>164</v>
      </c>
      <c r="D817" s="744" t="s">
        <v>5534</v>
      </c>
      <c r="E817" s="756">
        <v>10000.0</v>
      </c>
      <c r="F817" s="744" t="s">
        <v>660</v>
      </c>
      <c r="G817" s="744" t="s">
        <v>18</v>
      </c>
      <c r="H817" s="744" t="s">
        <v>62</v>
      </c>
      <c r="I817" s="744" t="s">
        <v>63</v>
      </c>
      <c r="J817" s="754">
        <v>44607.0</v>
      </c>
      <c r="K817" s="744" t="s">
        <v>38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3057</v>
      </c>
      <c r="C818" s="704" t="s">
        <v>164</v>
      </c>
      <c r="D818" s="744" t="s">
        <v>5534</v>
      </c>
      <c r="E818" s="756">
        <v>20000.0</v>
      </c>
      <c r="F818" s="744" t="s">
        <v>5705</v>
      </c>
      <c r="G818" s="744" t="s">
        <v>2358</v>
      </c>
      <c r="H818" s="744" t="s">
        <v>29</v>
      </c>
      <c r="I818" s="744" t="s">
        <v>2359</v>
      </c>
      <c r="J818" s="754">
        <v>43811.0</v>
      </c>
      <c r="K818" s="744" t="s">
        <v>3653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5706</v>
      </c>
      <c r="C819" s="744" t="s">
        <v>3636</v>
      </c>
      <c r="D819" s="744" t="s">
        <v>5534</v>
      </c>
      <c r="E819" s="756">
        <v>73500.0</v>
      </c>
      <c r="F819" s="744" t="s">
        <v>3685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3653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2420</v>
      </c>
      <c r="C820" s="704" t="s">
        <v>164</v>
      </c>
      <c r="D820" s="744" t="s">
        <v>5533</v>
      </c>
      <c r="E820" s="756">
        <v>229216.0</v>
      </c>
      <c r="F820" s="744" t="s">
        <v>2419</v>
      </c>
      <c r="G820" s="744" t="s">
        <v>2358</v>
      </c>
      <c r="H820" s="744" t="s">
        <v>29</v>
      </c>
      <c r="I820" s="744" t="s">
        <v>2371</v>
      </c>
      <c r="J820" s="754">
        <v>44186.0</v>
      </c>
      <c r="K820" s="744" t="s">
        <v>3645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3162</v>
      </c>
      <c r="C821" s="704" t="s">
        <v>164</v>
      </c>
      <c r="D821" s="744" t="s">
        <v>2366</v>
      </c>
      <c r="E821" s="756">
        <v>184170.0</v>
      </c>
      <c r="F821" s="744" t="s">
        <v>3161</v>
      </c>
      <c r="G821" s="744" t="s">
        <v>18</v>
      </c>
      <c r="H821" s="744" t="s">
        <v>62</v>
      </c>
      <c r="I821" s="744" t="s">
        <v>63</v>
      </c>
      <c r="J821" s="754">
        <v>44280.0</v>
      </c>
      <c r="K821" s="744" t="s">
        <v>3641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705">
        <v>4663340.0</v>
      </c>
      <c r="C822" s="704" t="s">
        <v>164</v>
      </c>
      <c r="D822" s="744" t="s">
        <v>2366</v>
      </c>
      <c r="E822" s="756">
        <v>237755.0</v>
      </c>
      <c r="F822" s="825" t="s">
        <v>3158</v>
      </c>
      <c r="G822" s="744" t="s">
        <v>18</v>
      </c>
      <c r="H822" s="744" t="s">
        <v>62</v>
      </c>
      <c r="I822" s="744" t="s">
        <v>63</v>
      </c>
      <c r="J822" s="754">
        <v>44280.0</v>
      </c>
      <c r="K822" s="744" t="s">
        <v>3657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2903</v>
      </c>
      <c r="C823" s="704" t="s">
        <v>164</v>
      </c>
      <c r="D823" s="744" t="s">
        <v>5534</v>
      </c>
      <c r="E823" s="756">
        <v>63000.0</v>
      </c>
      <c r="F823" s="825" t="s">
        <v>2902</v>
      </c>
      <c r="G823" s="744" t="s">
        <v>18</v>
      </c>
      <c r="H823" s="744" t="s">
        <v>62</v>
      </c>
      <c r="I823" s="744" t="s">
        <v>63</v>
      </c>
      <c r="J823" s="754">
        <v>44263.0</v>
      </c>
      <c r="K823" s="744" t="s">
        <v>3645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3022</v>
      </c>
      <c r="C824" s="704" t="s">
        <v>164</v>
      </c>
      <c r="D824" s="744" t="s">
        <v>5534</v>
      </c>
      <c r="E824" s="756">
        <v>3000.0</v>
      </c>
      <c r="F824" s="744" t="s">
        <v>3021</v>
      </c>
      <c r="G824" s="744" t="s">
        <v>18</v>
      </c>
      <c r="H824" s="744" t="s">
        <v>62</v>
      </c>
      <c r="I824" s="744" t="s">
        <v>63</v>
      </c>
      <c r="J824" s="754">
        <v>44322.0</v>
      </c>
      <c r="K824" s="744" t="s">
        <v>3645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3079</v>
      </c>
      <c r="C825" s="704" t="s">
        <v>164</v>
      </c>
      <c r="D825" s="744" t="s">
        <v>2366</v>
      </c>
      <c r="E825" s="756">
        <v>285598.0</v>
      </c>
      <c r="F825" s="704" t="s">
        <v>3078</v>
      </c>
      <c r="G825" s="744" t="s">
        <v>18</v>
      </c>
      <c r="H825" s="744" t="s">
        <v>62</v>
      </c>
      <c r="I825" s="744" t="s">
        <v>63</v>
      </c>
      <c r="J825" s="754">
        <v>44448.0</v>
      </c>
      <c r="K825" s="744" t="s">
        <v>3641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3057</v>
      </c>
      <c r="C826" s="704" t="s">
        <v>164</v>
      </c>
      <c r="D826" s="744" t="s">
        <v>5534</v>
      </c>
      <c r="E826" s="756">
        <v>15000.0</v>
      </c>
      <c r="F826" s="744" t="s">
        <v>5705</v>
      </c>
      <c r="G826" s="744" t="s">
        <v>2358</v>
      </c>
      <c r="H826" s="744" t="s">
        <v>29</v>
      </c>
      <c r="I826" s="744" t="s">
        <v>2359</v>
      </c>
      <c r="J826" s="754">
        <v>43811.0</v>
      </c>
      <c r="K826" s="744" t="s">
        <v>3653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3295</v>
      </c>
      <c r="C827" s="769" t="s">
        <v>164</v>
      </c>
      <c r="D827" s="744" t="s">
        <v>5533</v>
      </c>
      <c r="E827" s="770"/>
      <c r="F827" s="744" t="s">
        <v>3294</v>
      </c>
      <c r="G827" s="754" t="s">
        <v>18</v>
      </c>
      <c r="H827" s="754" t="s">
        <v>62</v>
      </c>
      <c r="I827" s="754" t="s">
        <v>2443</v>
      </c>
      <c r="J827" s="754">
        <v>44199.0</v>
      </c>
      <c r="K827" s="754" t="s">
        <v>3653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3261</v>
      </c>
      <c r="C828" s="704" t="s">
        <v>164</v>
      </c>
      <c r="D828" s="744" t="s">
        <v>5534</v>
      </c>
      <c r="E828" s="756">
        <v>10000.0</v>
      </c>
      <c r="F828" s="704" t="s">
        <v>3260</v>
      </c>
      <c r="G828" s="744" t="s">
        <v>18</v>
      </c>
      <c r="H828" s="744" t="s">
        <v>62</v>
      </c>
      <c r="I828" s="744" t="s">
        <v>63</v>
      </c>
      <c r="J828" s="754">
        <v>44319.0</v>
      </c>
      <c r="K828" s="744" t="s">
        <v>3645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3057</v>
      </c>
      <c r="C829" s="704" t="s">
        <v>164</v>
      </c>
      <c r="D829" s="744" t="s">
        <v>5534</v>
      </c>
      <c r="E829" s="756">
        <v>20000.0</v>
      </c>
      <c r="F829" s="744" t="s">
        <v>5705</v>
      </c>
      <c r="G829" s="744" t="s">
        <v>2358</v>
      </c>
      <c r="H829" s="744" t="s">
        <v>29</v>
      </c>
      <c r="I829" s="744" t="s">
        <v>2359</v>
      </c>
      <c r="J829" s="754">
        <v>43811.0</v>
      </c>
      <c r="K829" s="744" t="s">
        <v>3653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3075</v>
      </c>
      <c r="C830" s="704" t="s">
        <v>164</v>
      </c>
      <c r="D830" s="744" t="s">
        <v>5534</v>
      </c>
      <c r="E830" s="756">
        <v>1000000.0</v>
      </c>
      <c r="F830" s="744" t="s">
        <v>3074</v>
      </c>
      <c r="G830" s="744" t="s">
        <v>18</v>
      </c>
      <c r="H830" s="744" t="s">
        <v>62</v>
      </c>
      <c r="I830" s="744" t="s">
        <v>63</v>
      </c>
      <c r="J830" s="754">
        <v>44321.0</v>
      </c>
      <c r="K830" s="744" t="s">
        <v>38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5707</v>
      </c>
      <c r="C831" s="744" t="s">
        <v>3636</v>
      </c>
      <c r="D831" s="744" t="s">
        <v>5534</v>
      </c>
      <c r="E831" s="756">
        <v>7000.0</v>
      </c>
      <c r="F831" s="744" t="s">
        <v>4327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3645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5708</v>
      </c>
      <c r="C832" s="744" t="s">
        <v>3636</v>
      </c>
      <c r="D832" s="744" t="s">
        <v>2366</v>
      </c>
      <c r="E832" s="756">
        <v>100351.65</v>
      </c>
      <c r="F832" s="744" t="s">
        <v>4008</v>
      </c>
      <c r="G832" s="733" t="s">
        <v>18</v>
      </c>
      <c r="H832" s="824" t="s">
        <v>29</v>
      </c>
      <c r="I832" s="744" t="s">
        <v>5709</v>
      </c>
      <c r="J832" s="780">
        <v>44365.0</v>
      </c>
      <c r="K832" s="704" t="s">
        <v>3687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5710</v>
      </c>
      <c r="C833" s="744" t="s">
        <v>3636</v>
      </c>
      <c r="D833" s="744" t="s">
        <v>2366</v>
      </c>
      <c r="E833" s="756">
        <v>169950.33</v>
      </c>
      <c r="F833" s="704" t="s">
        <v>4984</v>
      </c>
      <c r="G833" s="733" t="s">
        <v>18</v>
      </c>
      <c r="H833" s="824" t="s">
        <v>556</v>
      </c>
      <c r="I833" s="824" t="s">
        <v>5455</v>
      </c>
      <c r="J833" s="780">
        <v>44298.0</v>
      </c>
      <c r="K833" s="782" t="s">
        <v>3645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3636</v>
      </c>
      <c r="D834" s="744" t="s">
        <v>2366</v>
      </c>
      <c r="E834" s="756">
        <v>103307.43</v>
      </c>
      <c r="F834" s="744" t="s">
        <v>5224</v>
      </c>
      <c r="G834" s="733" t="s">
        <v>18</v>
      </c>
      <c r="H834" s="744" t="s">
        <v>19</v>
      </c>
      <c r="I834" s="733" t="s">
        <v>3972</v>
      </c>
      <c r="J834" s="754">
        <v>44469.0</v>
      </c>
      <c r="K834" s="704" t="s">
        <v>3641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3636</v>
      </c>
      <c r="D835" s="744" t="s">
        <v>5534</v>
      </c>
      <c r="E835" s="756">
        <v>25000.0</v>
      </c>
      <c r="F835" s="744" t="s">
        <v>4133</v>
      </c>
      <c r="G835" s="733" t="s">
        <v>18</v>
      </c>
      <c r="H835" s="744" t="s">
        <v>19</v>
      </c>
      <c r="I835" s="744" t="s">
        <v>3972</v>
      </c>
      <c r="J835" s="754">
        <v>44503.0</v>
      </c>
      <c r="K835" s="704" t="s">
        <v>3687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5711</v>
      </c>
      <c r="C836" s="744" t="s">
        <v>3636</v>
      </c>
      <c r="D836" s="744" t="s">
        <v>2366</v>
      </c>
      <c r="E836" s="756">
        <v>175092.43</v>
      </c>
      <c r="F836" s="744" t="s">
        <v>4172</v>
      </c>
      <c r="G836" s="733" t="s">
        <v>67</v>
      </c>
      <c r="H836" s="733" t="s">
        <v>29</v>
      </c>
      <c r="I836" s="733" t="s">
        <v>3483</v>
      </c>
      <c r="J836" s="754">
        <v>44075.0</v>
      </c>
      <c r="K836" s="815" t="s">
        <v>3645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5712</v>
      </c>
      <c r="C837" s="744" t="s">
        <v>3636</v>
      </c>
      <c r="D837" s="744" t="s">
        <v>2366</v>
      </c>
      <c r="E837" s="756">
        <v>101496.62</v>
      </c>
      <c r="F837" s="744" t="s">
        <v>5194</v>
      </c>
      <c r="G837" s="733" t="s">
        <v>67</v>
      </c>
      <c r="H837" s="744" t="s">
        <v>556</v>
      </c>
      <c r="I837" s="744" t="s">
        <v>5455</v>
      </c>
      <c r="J837" s="754">
        <v>44256.0</v>
      </c>
      <c r="K837" s="815" t="s">
        <v>3641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2716</v>
      </c>
      <c r="C838" s="704" t="s">
        <v>164</v>
      </c>
      <c r="D838" s="744" t="s">
        <v>5534</v>
      </c>
      <c r="E838" s="756">
        <v>10000.0</v>
      </c>
      <c r="F838" s="744" t="s">
        <v>2715</v>
      </c>
      <c r="G838" s="744" t="s">
        <v>18</v>
      </c>
      <c r="H838" s="744" t="s">
        <v>62</v>
      </c>
      <c r="I838" s="744" t="s">
        <v>63</v>
      </c>
      <c r="J838" s="754">
        <v>44280.0</v>
      </c>
      <c r="K838" s="744" t="s">
        <v>3641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3295</v>
      </c>
      <c r="C839" s="704" t="s">
        <v>164</v>
      </c>
      <c r="D839" s="744" t="s">
        <v>2366</v>
      </c>
      <c r="E839" s="756">
        <v>117357.0</v>
      </c>
      <c r="F839" s="744" t="s">
        <v>3294</v>
      </c>
      <c r="G839" s="744" t="s">
        <v>18</v>
      </c>
      <c r="H839" s="744" t="s">
        <v>62</v>
      </c>
      <c r="I839" s="744" t="s">
        <v>2443</v>
      </c>
      <c r="J839" s="754">
        <v>44330.0</v>
      </c>
      <c r="K839" s="744" t="s">
        <v>3653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2872</v>
      </c>
      <c r="C840" s="704" t="s">
        <v>164</v>
      </c>
      <c r="D840" s="744" t="s">
        <v>5534</v>
      </c>
      <c r="E840" s="756">
        <v>19000.0</v>
      </c>
      <c r="F840" s="744" t="s">
        <v>2871</v>
      </c>
      <c r="G840" s="744" t="s">
        <v>18</v>
      </c>
      <c r="H840" s="744" t="s">
        <v>62</v>
      </c>
      <c r="I840" s="744" t="s">
        <v>2443</v>
      </c>
      <c r="J840" s="754">
        <v>44263.0</v>
      </c>
      <c r="K840" s="744" t="s">
        <v>3645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2846</v>
      </c>
      <c r="C841" s="704" t="s">
        <v>164</v>
      </c>
      <c r="D841" s="744" t="s">
        <v>5534</v>
      </c>
      <c r="E841" s="756">
        <v>14000.0</v>
      </c>
      <c r="F841" s="744" t="s">
        <v>5713</v>
      </c>
      <c r="G841" s="744" t="s">
        <v>2358</v>
      </c>
      <c r="H841" s="744" t="s">
        <v>29</v>
      </c>
      <c r="I841" s="744" t="s">
        <v>2359</v>
      </c>
      <c r="J841" s="754">
        <v>43605.0</v>
      </c>
      <c r="K841" s="744" t="s">
        <v>3657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2508</v>
      </c>
      <c r="C842" s="704" t="s">
        <v>164</v>
      </c>
      <c r="D842" s="744" t="s">
        <v>5534</v>
      </c>
      <c r="E842" s="756">
        <v>5000.0</v>
      </c>
      <c r="F842" s="744" t="s">
        <v>462</v>
      </c>
      <c r="G842" s="744" t="s">
        <v>18</v>
      </c>
      <c r="H842" s="744" t="s">
        <v>62</v>
      </c>
      <c r="I842" s="744" t="s">
        <v>63</v>
      </c>
      <c r="J842" s="754">
        <v>44421.0</v>
      </c>
      <c r="K842" s="744" t="s">
        <v>3645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5703</v>
      </c>
      <c r="C843" s="704" t="s">
        <v>164</v>
      </c>
      <c r="D843" s="744" t="s">
        <v>5534</v>
      </c>
      <c r="E843" s="756">
        <v>25000.0</v>
      </c>
      <c r="F843" s="744" t="s">
        <v>3326</v>
      </c>
      <c r="G843" s="744" t="s">
        <v>18</v>
      </c>
      <c r="H843" s="744" t="s">
        <v>62</v>
      </c>
      <c r="I843" s="744" t="s">
        <v>63</v>
      </c>
      <c r="J843" s="754">
        <v>44585.0</v>
      </c>
      <c r="K843" s="744" t="s">
        <v>38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2947</v>
      </c>
      <c r="C844" s="704" t="s">
        <v>164</v>
      </c>
      <c r="D844" s="744" t="s">
        <v>5534</v>
      </c>
      <c r="E844" s="756">
        <v>300000.0</v>
      </c>
      <c r="F844" s="744" t="s">
        <v>1286</v>
      </c>
      <c r="G844" s="744" t="s">
        <v>18</v>
      </c>
      <c r="H844" s="744" t="s">
        <v>62</v>
      </c>
      <c r="I844" s="744" t="s">
        <v>63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5699</v>
      </c>
      <c r="C845" s="744" t="s">
        <v>3636</v>
      </c>
      <c r="D845" s="744" t="s">
        <v>5534</v>
      </c>
      <c r="E845" s="756">
        <v>15000.0</v>
      </c>
      <c r="F845" s="744" t="s">
        <v>1459</v>
      </c>
      <c r="G845" s="733" t="s">
        <v>18</v>
      </c>
      <c r="H845" s="733" t="s">
        <v>29</v>
      </c>
      <c r="I845" s="733" t="s">
        <v>5700</v>
      </c>
      <c r="J845" s="754">
        <v>44594.0</v>
      </c>
      <c r="K845" s="815" t="s">
        <v>38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5588</v>
      </c>
      <c r="C846" s="744" t="s">
        <v>3636</v>
      </c>
      <c r="D846" s="744" t="s">
        <v>2366</v>
      </c>
      <c r="E846" s="756">
        <v>2232.0</v>
      </c>
      <c r="F846" s="782" t="s">
        <v>1006</v>
      </c>
      <c r="G846" s="733" t="s">
        <v>67</v>
      </c>
      <c r="H846" s="733" t="s">
        <v>29</v>
      </c>
      <c r="I846" s="733" t="s">
        <v>3942</v>
      </c>
      <c r="J846" s="777">
        <v>44145.0</v>
      </c>
      <c r="K846" s="815" t="s">
        <v>3641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5714</v>
      </c>
      <c r="C847" s="744" t="s">
        <v>3636</v>
      </c>
      <c r="D847" s="744" t="s">
        <v>5533</v>
      </c>
      <c r="E847" s="756">
        <v>129000.0</v>
      </c>
      <c r="F847" s="782" t="s">
        <v>4769</v>
      </c>
      <c r="G847" s="733" t="s">
        <v>67</v>
      </c>
      <c r="H847" s="744" t="s">
        <v>556</v>
      </c>
      <c r="I847" s="733" t="s">
        <v>5449</v>
      </c>
      <c r="J847" s="777">
        <v>44216.0</v>
      </c>
      <c r="K847" s="815" t="s">
        <v>3641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5715</v>
      </c>
      <c r="C848" s="744" t="s">
        <v>3636</v>
      </c>
      <c r="D848" s="744" t="s">
        <v>5533</v>
      </c>
      <c r="E848" s="756">
        <v>630477.0</v>
      </c>
      <c r="F848" s="782" t="s">
        <v>4769</v>
      </c>
      <c r="G848" s="733" t="s">
        <v>67</v>
      </c>
      <c r="H848" s="744" t="s">
        <v>556</v>
      </c>
      <c r="I848" s="733" t="s">
        <v>5449</v>
      </c>
      <c r="J848" s="777">
        <v>44207.0</v>
      </c>
      <c r="K848" s="815" t="s">
        <v>3687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5716</v>
      </c>
      <c r="C849" s="744" t="s">
        <v>3636</v>
      </c>
      <c r="D849" s="744" t="s">
        <v>5533</v>
      </c>
      <c r="E849" s="756">
        <v>152856.49</v>
      </c>
      <c r="F849" s="704" t="s">
        <v>3930</v>
      </c>
      <c r="G849" s="733" t="s">
        <v>67</v>
      </c>
      <c r="H849" s="744" t="s">
        <v>556</v>
      </c>
      <c r="I849" s="733" t="s">
        <v>5449</v>
      </c>
      <c r="J849" s="777">
        <v>44385.0</v>
      </c>
      <c r="K849" s="815" t="s">
        <v>3641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5717</v>
      </c>
      <c r="C850" s="704" t="s">
        <v>3636</v>
      </c>
      <c r="D850" s="744" t="s">
        <v>5534</v>
      </c>
      <c r="E850" s="756">
        <v>22140.93</v>
      </c>
      <c r="F850" s="744" t="s">
        <v>5718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3645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5719</v>
      </c>
      <c r="C851" s="744" t="s">
        <v>3636</v>
      </c>
      <c r="D851" s="744" t="s">
        <v>5533</v>
      </c>
      <c r="E851" s="756">
        <v>230428.79</v>
      </c>
      <c r="F851" s="826" t="s">
        <v>5232</v>
      </c>
      <c r="G851" s="733" t="s">
        <v>67</v>
      </c>
      <c r="H851" s="744" t="s">
        <v>556</v>
      </c>
      <c r="I851" s="733" t="s">
        <v>5449</v>
      </c>
      <c r="J851" s="777">
        <v>44294.0</v>
      </c>
      <c r="K851" s="815" t="s">
        <v>3641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5720</v>
      </c>
      <c r="C852" s="744" t="s">
        <v>3636</v>
      </c>
      <c r="D852" s="744" t="s">
        <v>5533</v>
      </c>
      <c r="E852" s="756">
        <v>281890.89</v>
      </c>
      <c r="F852" s="744" t="s">
        <v>4111</v>
      </c>
      <c r="G852" s="733" t="s">
        <v>18</v>
      </c>
      <c r="H852" s="733" t="s">
        <v>19</v>
      </c>
      <c r="I852" s="733" t="s">
        <v>52</v>
      </c>
      <c r="J852" s="754">
        <v>44300.0</v>
      </c>
      <c r="K852" s="815" t="s">
        <v>3645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4" t="s">
        <v>164</v>
      </c>
      <c r="D853" s="744" t="s">
        <v>2366</v>
      </c>
      <c r="E853" s="756">
        <v>84500.0</v>
      </c>
      <c r="F853" s="744" t="s">
        <v>3130</v>
      </c>
      <c r="G853" s="744" t="s">
        <v>2468</v>
      </c>
      <c r="H853" s="744" t="s">
        <v>29</v>
      </c>
      <c r="I853" s="744" t="s">
        <v>2468</v>
      </c>
      <c r="J853" s="791">
        <v>43441.0</v>
      </c>
      <c r="K853" s="744" t="s">
        <v>3657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2393</v>
      </c>
      <c r="C854" s="704" t="s">
        <v>164</v>
      </c>
      <c r="D854" s="744" t="s">
        <v>2366</v>
      </c>
      <c r="E854" s="756">
        <v>32277.0</v>
      </c>
      <c r="F854" s="744" t="s">
        <v>2392</v>
      </c>
      <c r="G854" s="744" t="s">
        <v>2358</v>
      </c>
      <c r="H854" s="744" t="s">
        <v>29</v>
      </c>
      <c r="I854" s="744" t="s">
        <v>2359</v>
      </c>
      <c r="J854" s="754">
        <v>43753.0</v>
      </c>
      <c r="K854" s="744" t="s">
        <v>3645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3022</v>
      </c>
      <c r="C855" s="704" t="s">
        <v>164</v>
      </c>
      <c r="D855" s="744" t="s">
        <v>5533</v>
      </c>
      <c r="E855" s="756">
        <v>15091.06</v>
      </c>
      <c r="F855" s="744" t="s">
        <v>3021</v>
      </c>
      <c r="G855" s="744" t="s">
        <v>18</v>
      </c>
      <c r="H855" s="744" t="s">
        <v>62</v>
      </c>
      <c r="I855" s="744" t="s">
        <v>74</v>
      </c>
      <c r="J855" s="754">
        <v>44322.0</v>
      </c>
      <c r="K855" s="754" t="s">
        <v>3645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5706</v>
      </c>
      <c r="C856" s="704" t="s">
        <v>3636</v>
      </c>
      <c r="D856" s="744" t="s">
        <v>5534</v>
      </c>
      <c r="E856" s="756">
        <v>31400.0</v>
      </c>
      <c r="F856" s="744" t="s">
        <v>3685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3653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2654</v>
      </c>
      <c r="C857" s="704" t="s">
        <v>164</v>
      </c>
      <c r="D857" s="744" t="s">
        <v>5534</v>
      </c>
      <c r="E857" s="756">
        <v>40000.0</v>
      </c>
      <c r="F857" s="704" t="s">
        <v>5721</v>
      </c>
      <c r="G857" s="744" t="s">
        <v>18</v>
      </c>
      <c r="H857" s="744" t="s">
        <v>62</v>
      </c>
      <c r="I857" s="744" t="s">
        <v>63</v>
      </c>
      <c r="J857" s="754">
        <v>44321.0</v>
      </c>
      <c r="K857" s="744" t="s">
        <v>3645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5722</v>
      </c>
      <c r="C858" s="704" t="s">
        <v>3636</v>
      </c>
      <c r="D858" s="744" t="s">
        <v>5533</v>
      </c>
      <c r="E858" s="756">
        <v>171724.96</v>
      </c>
      <c r="F858" s="744" t="s">
        <v>4607</v>
      </c>
      <c r="G858" s="744" t="s">
        <v>18</v>
      </c>
      <c r="H858" s="744" t="s">
        <v>19</v>
      </c>
      <c r="I858" s="754" t="s">
        <v>52</v>
      </c>
      <c r="J858" s="754">
        <v>44274.0</v>
      </c>
      <c r="K858" s="744" t="s">
        <v>3645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5703</v>
      </c>
      <c r="C859" s="704" t="s">
        <v>164</v>
      </c>
      <c r="D859" s="744" t="s">
        <v>5534</v>
      </c>
      <c r="E859" s="756">
        <v>25000.0</v>
      </c>
      <c r="F859" s="704" t="s">
        <v>5723</v>
      </c>
      <c r="G859" s="744" t="s">
        <v>18</v>
      </c>
      <c r="H859" s="744" t="s">
        <v>62</v>
      </c>
      <c r="I859" s="744" t="s">
        <v>63</v>
      </c>
      <c r="J859" s="754">
        <v>44263.0</v>
      </c>
      <c r="K859" s="744" t="s">
        <v>3653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5724</v>
      </c>
      <c r="C860" s="704" t="s">
        <v>3636</v>
      </c>
      <c r="D860" s="744" t="s">
        <v>5533</v>
      </c>
      <c r="E860" s="756">
        <v>221711.79</v>
      </c>
      <c r="F860" s="744" t="s">
        <v>3825</v>
      </c>
      <c r="G860" s="744" t="s">
        <v>18</v>
      </c>
      <c r="H860" s="744" t="s">
        <v>556</v>
      </c>
      <c r="I860" s="754" t="s">
        <v>5449</v>
      </c>
      <c r="J860" s="754">
        <v>44252.0</v>
      </c>
      <c r="K860" s="744" t="s">
        <v>3641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3040</v>
      </c>
      <c r="C861" s="704" t="s">
        <v>164</v>
      </c>
      <c r="D861" s="744" t="s">
        <v>5534</v>
      </c>
      <c r="E861" s="756">
        <v>31000.0</v>
      </c>
      <c r="F861" s="704" t="s">
        <v>5725</v>
      </c>
      <c r="G861" s="744" t="s">
        <v>18</v>
      </c>
      <c r="H861" s="744" t="s">
        <v>62</v>
      </c>
      <c r="I861" s="744" t="s">
        <v>74</v>
      </c>
      <c r="J861" s="754">
        <v>44382.0</v>
      </c>
      <c r="K861" s="744" t="s">
        <v>3641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2737</v>
      </c>
      <c r="C862" s="704" t="s">
        <v>164</v>
      </c>
      <c r="D862" s="744" t="s">
        <v>5534</v>
      </c>
      <c r="E862" s="756">
        <v>105000.0</v>
      </c>
      <c r="F862" s="744" t="s">
        <v>983</v>
      </c>
      <c r="G862" s="744" t="s">
        <v>18</v>
      </c>
      <c r="H862" s="744" t="s">
        <v>62</v>
      </c>
      <c r="I862" s="754" t="s">
        <v>570</v>
      </c>
      <c r="J862" s="754">
        <v>44677.0</v>
      </c>
      <c r="K862" s="744" t="s">
        <v>38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5699</v>
      </c>
      <c r="C863" s="704" t="s">
        <v>3636</v>
      </c>
      <c r="D863" s="744" t="s">
        <v>5534</v>
      </c>
      <c r="E863" s="756">
        <v>25000.0</v>
      </c>
      <c r="F863" s="744" t="s">
        <v>1459</v>
      </c>
      <c r="G863" s="744" t="s">
        <v>18</v>
      </c>
      <c r="H863" s="744" t="s">
        <v>29</v>
      </c>
      <c r="I863" s="754" t="s">
        <v>4873</v>
      </c>
      <c r="J863" s="754">
        <v>44594.0</v>
      </c>
      <c r="K863" s="744" t="s">
        <v>38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5726</v>
      </c>
      <c r="C864" s="704" t="s">
        <v>164</v>
      </c>
      <c r="D864" s="744" t="s">
        <v>5534</v>
      </c>
      <c r="E864" s="756">
        <v>15000.0</v>
      </c>
      <c r="F864" s="704" t="s">
        <v>2702</v>
      </c>
      <c r="G864" s="744" t="s">
        <v>18</v>
      </c>
      <c r="H864" s="744" t="s">
        <v>62</v>
      </c>
      <c r="I864" s="744" t="s">
        <v>74</v>
      </c>
      <c r="J864" s="754">
        <v>44602.0</v>
      </c>
      <c r="K864" s="744" t="s">
        <v>3645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2927</v>
      </c>
      <c r="C865" s="704" t="s">
        <v>164</v>
      </c>
      <c r="D865" s="744" t="s">
        <v>5534</v>
      </c>
      <c r="E865" s="756">
        <v>24500.0</v>
      </c>
      <c r="F865" s="704" t="s">
        <v>5727</v>
      </c>
      <c r="G865" s="744" t="s">
        <v>18</v>
      </c>
      <c r="H865" s="744" t="s">
        <v>62</v>
      </c>
      <c r="I865" s="744" t="s">
        <v>74</v>
      </c>
      <c r="J865" s="754">
        <v>44439.0</v>
      </c>
      <c r="K865" s="744" t="s">
        <v>3653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2960</v>
      </c>
      <c r="C866" s="769" t="s">
        <v>164</v>
      </c>
      <c r="D866" s="744" t="s">
        <v>5533</v>
      </c>
      <c r="E866" s="770" t="s">
        <v>5728</v>
      </c>
      <c r="F866" s="744" t="s">
        <v>2959</v>
      </c>
      <c r="G866" s="754" t="s">
        <v>18</v>
      </c>
      <c r="H866" s="754" t="s">
        <v>62</v>
      </c>
      <c r="I866" s="754" t="s">
        <v>74</v>
      </c>
      <c r="J866" s="754">
        <v>44440.0</v>
      </c>
      <c r="K866" s="754" t="s">
        <v>3645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5729</v>
      </c>
      <c r="C867" s="704" t="s">
        <v>3636</v>
      </c>
      <c r="D867" s="744" t="s">
        <v>5533</v>
      </c>
      <c r="E867" s="756">
        <v>2966054.05</v>
      </c>
      <c r="F867" s="744" t="s">
        <v>3848</v>
      </c>
      <c r="G867" s="744" t="s">
        <v>18</v>
      </c>
      <c r="H867" s="744" t="s">
        <v>556</v>
      </c>
      <c r="I867" s="754" t="s">
        <v>5449</v>
      </c>
      <c r="J867" s="754">
        <v>44426.0</v>
      </c>
      <c r="K867" s="744" t="s">
        <v>3850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5634</v>
      </c>
      <c r="C868" s="704" t="s">
        <v>3636</v>
      </c>
      <c r="D868" s="744" t="s">
        <v>5533</v>
      </c>
      <c r="E868" s="756">
        <v>2132.55</v>
      </c>
      <c r="F868" s="744" t="s">
        <v>3848</v>
      </c>
      <c r="G868" s="744" t="s">
        <v>18</v>
      </c>
      <c r="H868" s="744" t="s">
        <v>556</v>
      </c>
      <c r="I868" s="754" t="s">
        <v>5449</v>
      </c>
      <c r="J868" s="754">
        <v>44204.0</v>
      </c>
      <c r="K868" s="744" t="s">
        <v>3849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5584</v>
      </c>
      <c r="C869" s="704" t="s">
        <v>3636</v>
      </c>
      <c r="D869" s="744" t="s">
        <v>5533</v>
      </c>
      <c r="E869" s="756">
        <v>2832.67</v>
      </c>
      <c r="F869" s="744" t="s">
        <v>3775</v>
      </c>
      <c r="G869" s="744" t="s">
        <v>18</v>
      </c>
      <c r="H869" s="744" t="s">
        <v>556</v>
      </c>
      <c r="I869" s="754" t="s">
        <v>5449</v>
      </c>
      <c r="J869" s="754">
        <v>44298.0</v>
      </c>
      <c r="K869" s="744" t="s">
        <v>3653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5730</v>
      </c>
      <c r="C870" s="704" t="s">
        <v>3636</v>
      </c>
      <c r="D870" s="744" t="s">
        <v>5533</v>
      </c>
      <c r="E870" s="756">
        <v>815208.64</v>
      </c>
      <c r="F870" s="744" t="s">
        <v>3891</v>
      </c>
      <c r="G870" s="744" t="s">
        <v>18</v>
      </c>
      <c r="H870" s="744" t="s">
        <v>19</v>
      </c>
      <c r="I870" s="754" t="s">
        <v>5449</v>
      </c>
      <c r="J870" s="754">
        <v>44445.0</v>
      </c>
      <c r="K870" s="744" t="s">
        <v>3850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3479</v>
      </c>
      <c r="C871" s="704" t="s">
        <v>3453</v>
      </c>
      <c r="D871" s="744" t="s">
        <v>5534</v>
      </c>
      <c r="E871" s="756">
        <v>3000.0</v>
      </c>
      <c r="F871" s="744" t="s">
        <v>3478</v>
      </c>
      <c r="G871" s="744" t="s">
        <v>18</v>
      </c>
      <c r="H871" s="744" t="s">
        <v>18</v>
      </c>
      <c r="I871" s="754" t="s">
        <v>5442</v>
      </c>
      <c r="J871" s="754">
        <v>44062.0</v>
      </c>
      <c r="K871" s="744" t="s">
        <v>3645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3295</v>
      </c>
      <c r="C872" s="704" t="s">
        <v>164</v>
      </c>
      <c r="D872" s="744" t="s">
        <v>2366</v>
      </c>
      <c r="E872" s="756">
        <v>119000.0</v>
      </c>
      <c r="F872" s="704" t="s">
        <v>3294</v>
      </c>
      <c r="G872" s="744" t="s">
        <v>18</v>
      </c>
      <c r="H872" s="744" t="s">
        <v>62</v>
      </c>
      <c r="I872" s="744" t="s">
        <v>2443</v>
      </c>
      <c r="J872" s="754">
        <v>44199.0</v>
      </c>
      <c r="K872" s="754" t="s">
        <v>3653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5731</v>
      </c>
      <c r="C873" s="704" t="s">
        <v>3636</v>
      </c>
      <c r="D873" s="744" t="s">
        <v>5534</v>
      </c>
      <c r="E873" s="756">
        <v>50000.0</v>
      </c>
      <c r="F873" s="704" t="s">
        <v>1714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3645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5732</v>
      </c>
      <c r="C874" s="704" t="s">
        <v>164</v>
      </c>
      <c r="D874" s="744" t="s">
        <v>5534</v>
      </c>
      <c r="E874" s="756">
        <v>33000.0</v>
      </c>
      <c r="F874" s="704" t="s">
        <v>5733</v>
      </c>
      <c r="G874" s="744" t="s">
        <v>18</v>
      </c>
      <c r="H874" s="744" t="s">
        <v>62</v>
      </c>
      <c r="I874" s="744" t="s">
        <v>74</v>
      </c>
      <c r="J874" s="754">
        <v>44615.0</v>
      </c>
      <c r="K874" s="744" t="s">
        <v>3653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5734</v>
      </c>
      <c r="C875" s="704" t="s">
        <v>3636</v>
      </c>
      <c r="D875" s="744" t="s">
        <v>5534</v>
      </c>
      <c r="E875" s="756">
        <v>129700.0</v>
      </c>
      <c r="F875" s="704" t="s">
        <v>4939</v>
      </c>
      <c r="G875" s="744" t="s">
        <v>67</v>
      </c>
      <c r="H875" s="744" t="s">
        <v>29</v>
      </c>
      <c r="I875" s="744" t="s">
        <v>3966</v>
      </c>
      <c r="J875" s="754">
        <v>44320.0</v>
      </c>
      <c r="K875" s="744" t="s">
        <v>3641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2785</v>
      </c>
      <c r="C876" s="704" t="s">
        <v>164</v>
      </c>
      <c r="D876" s="744" t="s">
        <v>5534</v>
      </c>
      <c r="E876" s="756">
        <v>6000.0</v>
      </c>
      <c r="F876" s="704" t="s">
        <v>2784</v>
      </c>
      <c r="G876" s="744" t="s">
        <v>2358</v>
      </c>
      <c r="H876" s="744" t="s">
        <v>29</v>
      </c>
      <c r="I876" s="744" t="s">
        <v>2359</v>
      </c>
      <c r="J876" s="754">
        <v>43703.0</v>
      </c>
      <c r="K876" s="754" t="s">
        <v>4027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5735</v>
      </c>
      <c r="C877" s="704" t="s">
        <v>3636</v>
      </c>
      <c r="D877" s="744" t="s">
        <v>5533</v>
      </c>
      <c r="E877" s="756">
        <v>66169.95</v>
      </c>
      <c r="F877" s="744" t="s">
        <v>3689</v>
      </c>
      <c r="G877" s="744" t="s">
        <v>18</v>
      </c>
      <c r="H877" s="744" t="s">
        <v>19</v>
      </c>
      <c r="I877" s="754" t="s">
        <v>52</v>
      </c>
      <c r="J877" s="754">
        <v>44547.0</v>
      </c>
      <c r="K877" s="744" t="s">
        <v>3657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5736</v>
      </c>
      <c r="C878" s="704" t="s">
        <v>3636</v>
      </c>
      <c r="D878" s="744" t="s">
        <v>5533</v>
      </c>
      <c r="E878" s="756">
        <v>154271.19</v>
      </c>
      <c r="F878" s="744" t="s">
        <v>4529</v>
      </c>
      <c r="G878" s="744" t="s">
        <v>18</v>
      </c>
      <c r="H878" s="744" t="s">
        <v>29</v>
      </c>
      <c r="I878" s="754" t="s">
        <v>3907</v>
      </c>
      <c r="J878" s="754">
        <v>44389.0</v>
      </c>
      <c r="K878" s="744" t="s">
        <v>3641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5737</v>
      </c>
      <c r="C879" s="704" t="s">
        <v>3636</v>
      </c>
      <c r="D879" s="744" t="s">
        <v>5534</v>
      </c>
      <c r="E879" s="756">
        <v>20000.0</v>
      </c>
      <c r="F879" s="744" t="s">
        <v>4799</v>
      </c>
      <c r="G879" s="744" t="s">
        <v>18</v>
      </c>
      <c r="H879" s="744" t="s">
        <v>29</v>
      </c>
      <c r="I879" s="754" t="s">
        <v>919</v>
      </c>
      <c r="J879" s="754">
        <v>44424.0</v>
      </c>
      <c r="K879" s="744" t="s">
        <v>3653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5556</v>
      </c>
      <c r="C880" s="704" t="s">
        <v>3636</v>
      </c>
      <c r="D880" s="744" t="s">
        <v>5534</v>
      </c>
      <c r="E880" s="756">
        <v>25000.0</v>
      </c>
      <c r="F880" s="744" t="s">
        <v>4209</v>
      </c>
      <c r="G880" s="744" t="s">
        <v>67</v>
      </c>
      <c r="H880" s="744" t="s">
        <v>29</v>
      </c>
      <c r="I880" s="754" t="s">
        <v>3705</v>
      </c>
      <c r="J880" s="754">
        <v>44263.0</v>
      </c>
      <c r="K880" s="744" t="s">
        <v>3645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5717</v>
      </c>
      <c r="C881" s="704" t="s">
        <v>3636</v>
      </c>
      <c r="D881" s="744" t="s">
        <v>5534</v>
      </c>
      <c r="E881" s="756">
        <v>10000.0</v>
      </c>
      <c r="F881" s="704" t="s">
        <v>5718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3645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4" t="s">
        <v>3636</v>
      </c>
      <c r="D882" s="744" t="s">
        <v>5534</v>
      </c>
      <c r="E882" s="756">
        <v>1000.0</v>
      </c>
      <c r="F882" s="704" t="s">
        <v>4680</v>
      </c>
      <c r="G882" s="744" t="s">
        <v>67</v>
      </c>
      <c r="H882" s="744" t="s">
        <v>29</v>
      </c>
      <c r="I882" s="744" t="s">
        <v>3691</v>
      </c>
      <c r="J882" s="754">
        <v>44579.0</v>
      </c>
      <c r="K882" s="744" t="s">
        <v>3989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5572</v>
      </c>
      <c r="C883" s="704" t="s">
        <v>3636</v>
      </c>
      <c r="D883" s="744" t="s">
        <v>5534</v>
      </c>
      <c r="E883" s="756">
        <v>5000.0</v>
      </c>
      <c r="F883" s="704" t="s">
        <v>4923</v>
      </c>
      <c r="G883" s="744" t="s">
        <v>67</v>
      </c>
      <c r="H883" s="744" t="s">
        <v>29</v>
      </c>
      <c r="I883" s="744" t="s">
        <v>4308</v>
      </c>
      <c r="J883" s="754">
        <v>44180.0</v>
      </c>
      <c r="K883" s="744" t="s">
        <v>3645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3057</v>
      </c>
      <c r="C884" s="704" t="s">
        <v>164</v>
      </c>
      <c r="D884" s="744" t="s">
        <v>5534</v>
      </c>
      <c r="E884" s="756">
        <v>62000.0</v>
      </c>
      <c r="F884" s="704" t="s">
        <v>5738</v>
      </c>
      <c r="G884" s="744" t="s">
        <v>2358</v>
      </c>
      <c r="H884" s="744" t="s">
        <v>29</v>
      </c>
      <c r="I884" s="744" t="s">
        <v>2359</v>
      </c>
      <c r="J884" s="754">
        <v>43811.0</v>
      </c>
      <c r="K884" s="744" t="s">
        <v>3653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5739</v>
      </c>
      <c r="C885" s="704" t="s">
        <v>3636</v>
      </c>
      <c r="D885" s="744" t="s">
        <v>2366</v>
      </c>
      <c r="E885" s="756">
        <v>581895.17</v>
      </c>
      <c r="F885" s="704" t="s">
        <v>3656</v>
      </c>
      <c r="G885" s="744" t="s">
        <v>18</v>
      </c>
      <c r="H885" s="744" t="s">
        <v>19</v>
      </c>
      <c r="I885" s="744" t="s">
        <v>5094</v>
      </c>
      <c r="J885" s="754">
        <v>44084.0</v>
      </c>
      <c r="K885" s="744" t="s">
        <v>3657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5740</v>
      </c>
      <c r="C886" s="704" t="s">
        <v>3636</v>
      </c>
      <c r="D886" s="744" t="s">
        <v>5534</v>
      </c>
      <c r="E886" s="756">
        <v>10000.0</v>
      </c>
      <c r="F886" s="704" t="s">
        <v>4577</v>
      </c>
      <c r="G886" s="744" t="s">
        <v>18</v>
      </c>
      <c r="H886" s="744" t="s">
        <v>19</v>
      </c>
      <c r="I886" s="744" t="s">
        <v>55</v>
      </c>
      <c r="J886" s="754">
        <v>44645.0</v>
      </c>
      <c r="K886" s="744" t="s">
        <v>38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3261</v>
      </c>
      <c r="C887" s="704" t="s">
        <v>164</v>
      </c>
      <c r="D887" s="744" t="s">
        <v>5534</v>
      </c>
      <c r="E887" s="756">
        <v>15000.0</v>
      </c>
      <c r="F887" s="704" t="s">
        <v>5741</v>
      </c>
      <c r="G887" s="744" t="s">
        <v>18</v>
      </c>
      <c r="H887" s="744" t="s">
        <v>62</v>
      </c>
      <c r="I887" s="744" t="s">
        <v>74</v>
      </c>
      <c r="J887" s="754">
        <v>44319.0</v>
      </c>
      <c r="K887" s="744" t="s">
        <v>3645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2607</v>
      </c>
      <c r="C888" s="704" t="s">
        <v>164</v>
      </c>
      <c r="D888" s="744" t="s">
        <v>5534</v>
      </c>
      <c r="E888" s="756">
        <v>911.9</v>
      </c>
      <c r="F888" s="704" t="s">
        <v>660</v>
      </c>
      <c r="G888" s="744" t="s">
        <v>18</v>
      </c>
      <c r="H888" s="744" t="s">
        <v>62</v>
      </c>
      <c r="I888" s="744" t="s">
        <v>63</v>
      </c>
      <c r="J888" s="754">
        <v>44280.0</v>
      </c>
      <c r="K888" s="744" t="s">
        <v>3645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5707</v>
      </c>
      <c r="C889" s="704" t="s">
        <v>3636</v>
      </c>
      <c r="D889" s="744" t="s">
        <v>5534</v>
      </c>
      <c r="E889" s="756">
        <v>146000.0</v>
      </c>
      <c r="F889" s="704" t="s">
        <v>4327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3645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5742</v>
      </c>
      <c r="C890" s="704" t="s">
        <v>3636</v>
      </c>
      <c r="D890" s="744" t="s">
        <v>5533</v>
      </c>
      <c r="E890" s="756">
        <v>114850.92</v>
      </c>
      <c r="F890" s="704" t="s">
        <v>4246</v>
      </c>
      <c r="G890" s="744" t="s">
        <v>18</v>
      </c>
      <c r="H890" s="744" t="s">
        <v>19</v>
      </c>
      <c r="I890" s="744" t="s">
        <v>52</v>
      </c>
      <c r="J890" s="754">
        <v>44462.0</v>
      </c>
      <c r="K890" s="744" t="s">
        <v>3645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5743</v>
      </c>
      <c r="C891" s="704" t="s">
        <v>3636</v>
      </c>
      <c r="D891" s="744" t="s">
        <v>5534</v>
      </c>
      <c r="E891" s="756">
        <v>100000.0</v>
      </c>
      <c r="F891" s="704" t="s">
        <v>5744</v>
      </c>
      <c r="G891" s="744" t="s">
        <v>18</v>
      </c>
      <c r="H891" s="744" t="s">
        <v>19</v>
      </c>
      <c r="I891" s="754" t="s">
        <v>5522</v>
      </c>
      <c r="J891" s="754">
        <v>44454.0</v>
      </c>
      <c r="K891" s="744" t="s">
        <v>3645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2377</v>
      </c>
      <c r="C892" s="704" t="s">
        <v>164</v>
      </c>
      <c r="D892" s="744" t="s">
        <v>5534</v>
      </c>
      <c r="E892" s="756">
        <v>100000.0</v>
      </c>
      <c r="F892" s="704" t="s">
        <v>5745</v>
      </c>
      <c r="G892" s="744" t="s">
        <v>18</v>
      </c>
      <c r="H892" s="744" t="s">
        <v>62</v>
      </c>
      <c r="I892" s="744" t="s">
        <v>74</v>
      </c>
      <c r="J892" s="754">
        <v>44321.0</v>
      </c>
      <c r="K892" s="744" t="s">
        <v>3653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2917</v>
      </c>
      <c r="C893" s="704" t="s">
        <v>164</v>
      </c>
      <c r="D893" s="744" t="s">
        <v>5534</v>
      </c>
      <c r="E893" s="756">
        <v>20000.0</v>
      </c>
      <c r="F893" s="704" t="s">
        <v>2916</v>
      </c>
      <c r="G893" s="744" t="s">
        <v>18</v>
      </c>
      <c r="H893" s="744" t="s">
        <v>62</v>
      </c>
      <c r="I893" s="744" t="s">
        <v>74</v>
      </c>
      <c r="J893" s="754">
        <v>44333.0</v>
      </c>
      <c r="K893" s="744" t="s">
        <v>3653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2615</v>
      </c>
      <c r="C894" s="769" t="s">
        <v>164</v>
      </c>
      <c r="D894" s="744" t="s">
        <v>5533</v>
      </c>
      <c r="E894" s="770" t="s">
        <v>5746</v>
      </c>
      <c r="F894" s="744" t="s">
        <v>2614</v>
      </c>
      <c r="G894" s="754" t="s">
        <v>18</v>
      </c>
      <c r="H894" s="754" t="s">
        <v>62</v>
      </c>
      <c r="I894" s="754" t="s">
        <v>63</v>
      </c>
      <c r="J894" s="754">
        <v>44263.0</v>
      </c>
      <c r="K894" s="754" t="s">
        <v>3657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2931</v>
      </c>
      <c r="C895" s="704" t="s">
        <v>164</v>
      </c>
      <c r="D895" s="744" t="s">
        <v>5534</v>
      </c>
      <c r="E895" s="756">
        <v>62000.0</v>
      </c>
      <c r="F895" s="744" t="s">
        <v>2930</v>
      </c>
      <c r="G895" s="744" t="s">
        <v>2468</v>
      </c>
      <c r="H895" s="744" t="s">
        <v>29</v>
      </c>
      <c r="I895" s="754" t="s">
        <v>2468</v>
      </c>
      <c r="J895" s="754">
        <v>43439.0</v>
      </c>
      <c r="K895" s="744" t="s">
        <v>3657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3479</v>
      </c>
      <c r="C896" s="704" t="s">
        <v>3453</v>
      </c>
      <c r="D896" s="744" t="s">
        <v>5534</v>
      </c>
      <c r="E896" s="756">
        <v>3000.0</v>
      </c>
      <c r="F896" s="704" t="s">
        <v>3478</v>
      </c>
      <c r="G896" s="744" t="s">
        <v>18</v>
      </c>
      <c r="H896" s="744" t="s">
        <v>18</v>
      </c>
      <c r="I896" s="754" t="s">
        <v>5442</v>
      </c>
      <c r="J896" s="754">
        <v>44062.0</v>
      </c>
      <c r="K896" s="744" t="s">
        <v>3645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5747</v>
      </c>
      <c r="C897" s="827" t="s">
        <v>3636</v>
      </c>
      <c r="D897" s="828" t="s">
        <v>2366</v>
      </c>
      <c r="E897" s="829">
        <v>118629.88</v>
      </c>
      <c r="F897" s="827" t="s">
        <v>4204</v>
      </c>
      <c r="G897" s="828" t="s">
        <v>18</v>
      </c>
      <c r="H897" s="828" t="s">
        <v>29</v>
      </c>
      <c r="I897" s="828" t="s">
        <v>3531</v>
      </c>
      <c r="J897" s="830">
        <v>44405.0</v>
      </c>
      <c r="K897" s="828" t="s">
        <v>3657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2815</v>
      </c>
      <c r="C898" s="704" t="s">
        <v>164</v>
      </c>
      <c r="D898" s="744" t="s">
        <v>5534</v>
      </c>
      <c r="E898" s="756">
        <v>31000.0</v>
      </c>
      <c r="F898" s="704" t="s">
        <v>1116</v>
      </c>
      <c r="G898" s="744" t="s">
        <v>18</v>
      </c>
      <c r="H898" s="744" t="s">
        <v>62</v>
      </c>
      <c r="I898" s="744" t="s">
        <v>63</v>
      </c>
      <c r="J898" s="754">
        <v>44319.0</v>
      </c>
      <c r="K898" s="744" t="s">
        <v>3645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3032</v>
      </c>
      <c r="C899" s="704" t="s">
        <v>164</v>
      </c>
      <c r="D899" s="744" t="s">
        <v>5534</v>
      </c>
      <c r="E899" s="756">
        <v>15000.0</v>
      </c>
      <c r="F899" s="704" t="s">
        <v>5748</v>
      </c>
      <c r="G899" s="744" t="s">
        <v>18</v>
      </c>
      <c r="H899" s="744" t="s">
        <v>62</v>
      </c>
      <c r="I899" s="744" t="s">
        <v>63</v>
      </c>
      <c r="J899" s="754">
        <v>44323.0</v>
      </c>
      <c r="K899" s="744" t="s">
        <v>3687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3281</v>
      </c>
      <c r="C900" s="704" t="s">
        <v>164</v>
      </c>
      <c r="D900" s="744" t="s">
        <v>5534</v>
      </c>
      <c r="E900" s="756">
        <v>75000.0</v>
      </c>
      <c r="F900" s="704" t="s">
        <v>5749</v>
      </c>
      <c r="G900" s="744" t="s">
        <v>18</v>
      </c>
      <c r="H900" s="744" t="s">
        <v>62</v>
      </c>
      <c r="I900" s="744" t="s">
        <v>2443</v>
      </c>
      <c r="J900" s="754">
        <v>44644.0</v>
      </c>
      <c r="K900" s="744" t="s">
        <v>3653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5750</v>
      </c>
      <c r="C901" s="704" t="s">
        <v>164</v>
      </c>
      <c r="D901" s="744" t="s">
        <v>5534</v>
      </c>
      <c r="E901" s="756">
        <v>31000.0</v>
      </c>
      <c r="F901" s="704" t="s">
        <v>5751</v>
      </c>
      <c r="G901" s="744" t="s">
        <v>18</v>
      </c>
      <c r="H901" s="744" t="s">
        <v>62</v>
      </c>
      <c r="I901" s="744" t="s">
        <v>2443</v>
      </c>
      <c r="J901" s="754">
        <v>44568.0</v>
      </c>
      <c r="K901" s="744" t="s">
        <v>38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1" t="s">
        <v>5752</v>
      </c>
      <c r="C902" s="785" t="s">
        <v>3636</v>
      </c>
      <c r="D902" s="786" t="s">
        <v>5533</v>
      </c>
      <c r="E902" s="787">
        <v>288923.9</v>
      </c>
      <c r="F902" s="785" t="s">
        <v>5753</v>
      </c>
      <c r="G902" s="786" t="s">
        <v>18</v>
      </c>
      <c r="H902" s="786" t="s">
        <v>19</v>
      </c>
      <c r="I902" s="786" t="s">
        <v>3972</v>
      </c>
      <c r="J902" s="788">
        <v>44398.0</v>
      </c>
      <c r="K902" s="785" t="s">
        <v>38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4" t="s">
        <v>2836</v>
      </c>
      <c r="C903" s="704" t="s">
        <v>164</v>
      </c>
      <c r="D903" s="744" t="s">
        <v>5533</v>
      </c>
      <c r="E903" s="756">
        <v>7399239.36</v>
      </c>
      <c r="F903" s="824" t="s">
        <v>2835</v>
      </c>
      <c r="G903" s="733" t="s">
        <v>2468</v>
      </c>
      <c r="H903" s="824" t="s">
        <v>29</v>
      </c>
      <c r="I903" s="733" t="s">
        <v>2468</v>
      </c>
      <c r="J903" s="780">
        <v>44021.0</v>
      </c>
      <c r="K903" s="782" t="s">
        <v>3645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4" t="s">
        <v>2838</v>
      </c>
      <c r="C904" s="704" t="s">
        <v>164</v>
      </c>
      <c r="D904" s="744" t="s">
        <v>5533</v>
      </c>
      <c r="E904" s="756">
        <v>4668228.61</v>
      </c>
      <c r="F904" s="824" t="s">
        <v>2835</v>
      </c>
      <c r="G904" s="733" t="s">
        <v>2468</v>
      </c>
      <c r="H904" s="824" t="s">
        <v>29</v>
      </c>
      <c r="I904" s="733" t="s">
        <v>2468</v>
      </c>
      <c r="J904" s="780">
        <v>44029.0</v>
      </c>
      <c r="K904" s="782" t="s">
        <v>3657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5630</v>
      </c>
      <c r="C905" s="704" t="s">
        <v>3636</v>
      </c>
      <c r="D905" s="744" t="s">
        <v>5533</v>
      </c>
      <c r="E905" s="756">
        <v>160249.53</v>
      </c>
      <c r="F905" s="704" t="s">
        <v>3772</v>
      </c>
      <c r="G905" s="744" t="s">
        <v>67</v>
      </c>
      <c r="H905" s="744" t="s">
        <v>29</v>
      </c>
      <c r="I905" s="744" t="s">
        <v>3483</v>
      </c>
      <c r="J905" s="754">
        <v>44362.0</v>
      </c>
      <c r="K905" s="744" t="s">
        <v>3653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5754</v>
      </c>
      <c r="C906" s="704" t="s">
        <v>3636</v>
      </c>
      <c r="D906" s="744" t="s">
        <v>5533</v>
      </c>
      <c r="E906" s="756">
        <v>128785.37</v>
      </c>
      <c r="F906" s="704" t="s">
        <v>5755</v>
      </c>
      <c r="G906" s="744" t="s">
        <v>18</v>
      </c>
      <c r="H906" s="744" t="s">
        <v>19</v>
      </c>
      <c r="I906" s="744" t="s">
        <v>52</v>
      </c>
      <c r="J906" s="754">
        <v>44355.0</v>
      </c>
      <c r="K906" s="782" t="s">
        <v>38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5756</v>
      </c>
      <c r="C907" s="704" t="s">
        <v>3636</v>
      </c>
      <c r="D907" s="744" t="s">
        <v>5533</v>
      </c>
      <c r="E907" s="756">
        <v>158853.29</v>
      </c>
      <c r="F907" s="704" t="s">
        <v>5165</v>
      </c>
      <c r="G907" s="733" t="s">
        <v>18</v>
      </c>
      <c r="H907" s="824" t="s">
        <v>19</v>
      </c>
      <c r="I907" s="733" t="s">
        <v>52</v>
      </c>
      <c r="J907" s="780">
        <v>44229.0</v>
      </c>
      <c r="K907" s="782" t="s">
        <v>3641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5731</v>
      </c>
      <c r="C908" s="704" t="s">
        <v>3636</v>
      </c>
      <c r="D908" s="744" t="s">
        <v>5534</v>
      </c>
      <c r="E908" s="756">
        <v>11329.01</v>
      </c>
      <c r="F908" s="704" t="s">
        <v>1714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3645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4" t="s">
        <v>164</v>
      </c>
      <c r="D909" s="744" t="s">
        <v>5534</v>
      </c>
      <c r="E909" s="756">
        <v>100000.0</v>
      </c>
      <c r="F909" s="704" t="s">
        <v>2555</v>
      </c>
      <c r="G909" s="733" t="s">
        <v>18</v>
      </c>
      <c r="H909" s="824" t="s">
        <v>62</v>
      </c>
      <c r="I909" s="733" t="s">
        <v>74</v>
      </c>
      <c r="J909" s="780">
        <v>44438.0</v>
      </c>
      <c r="K909" s="782" t="s">
        <v>3645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2654</v>
      </c>
      <c r="C910" s="704" t="s">
        <v>164</v>
      </c>
      <c r="D910" s="744" t="s">
        <v>5534</v>
      </c>
      <c r="E910" s="756">
        <v>40000.0</v>
      </c>
      <c r="F910" s="704" t="s">
        <v>5721</v>
      </c>
      <c r="G910" s="733" t="s">
        <v>18</v>
      </c>
      <c r="H910" s="824" t="s">
        <v>62</v>
      </c>
      <c r="I910" s="733" t="s">
        <v>63</v>
      </c>
      <c r="J910" s="780">
        <v>44321.0</v>
      </c>
      <c r="K910" s="782" t="s">
        <v>3645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5703</v>
      </c>
      <c r="C911" s="704" t="s">
        <v>164</v>
      </c>
      <c r="D911" s="744" t="s">
        <v>5534</v>
      </c>
      <c r="E911" s="756">
        <v>25000.0</v>
      </c>
      <c r="F911" s="704" t="s">
        <v>5723</v>
      </c>
      <c r="G911" s="733" t="s">
        <v>18</v>
      </c>
      <c r="H911" s="824" t="s">
        <v>62</v>
      </c>
      <c r="I911" s="733" t="s">
        <v>63</v>
      </c>
      <c r="J911" s="780">
        <v>44263.0</v>
      </c>
      <c r="K911" s="782" t="s">
        <v>3653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2846</v>
      </c>
      <c r="C912" s="704" t="s">
        <v>164</v>
      </c>
      <c r="D912" s="744" t="s">
        <v>5534</v>
      </c>
      <c r="E912" s="756">
        <v>14000.0</v>
      </c>
      <c r="F912" s="704" t="s">
        <v>2843</v>
      </c>
      <c r="G912" s="733" t="s">
        <v>2358</v>
      </c>
      <c r="H912" s="824" t="s">
        <v>29</v>
      </c>
      <c r="I912" s="733" t="s">
        <v>2359</v>
      </c>
      <c r="J912" s="780">
        <v>43605.0</v>
      </c>
      <c r="K912" s="782" t="s">
        <v>3657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5757</v>
      </c>
      <c r="C913" s="704" t="s">
        <v>3636</v>
      </c>
      <c r="D913" s="744" t="s">
        <v>5533</v>
      </c>
      <c r="E913" s="756">
        <v>398221.67</v>
      </c>
      <c r="F913" s="704" t="s">
        <v>4222</v>
      </c>
      <c r="G913" s="733" t="s">
        <v>18</v>
      </c>
      <c r="H913" s="824" t="s">
        <v>19</v>
      </c>
      <c r="I913" s="733" t="s">
        <v>3972</v>
      </c>
      <c r="J913" s="780">
        <v>44454.0</v>
      </c>
      <c r="K913" s="782" t="s">
        <v>38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4" t="s">
        <v>3636</v>
      </c>
      <c r="D914" s="744" t="s">
        <v>2366</v>
      </c>
      <c r="E914" s="756">
        <v>83984.54000000001</v>
      </c>
      <c r="F914" s="704" t="s">
        <v>4939</v>
      </c>
      <c r="G914" s="733" t="s">
        <v>67</v>
      </c>
      <c r="H914" s="824" t="s">
        <v>29</v>
      </c>
      <c r="I914" s="733" t="s">
        <v>3966</v>
      </c>
      <c r="J914" s="780">
        <v>44320.0</v>
      </c>
      <c r="K914" s="782" t="s">
        <v>3641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5758</v>
      </c>
      <c r="C915" s="704" t="s">
        <v>3636</v>
      </c>
      <c r="D915" s="744" t="s">
        <v>5534</v>
      </c>
      <c r="E915" s="756">
        <v>60000.0</v>
      </c>
      <c r="F915" s="704" t="s">
        <v>5759</v>
      </c>
      <c r="G915" s="733" t="s">
        <v>18</v>
      </c>
      <c r="H915" s="824" t="s">
        <v>29</v>
      </c>
      <c r="I915" s="733" t="s">
        <v>2612</v>
      </c>
      <c r="J915" s="780">
        <v>44294.0</v>
      </c>
      <c r="K915" s="782" t="s">
        <v>4330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4" t="s">
        <v>3636</v>
      </c>
      <c r="D916" s="744" t="s">
        <v>5533</v>
      </c>
      <c r="E916" s="756">
        <v>46583.9</v>
      </c>
      <c r="F916" s="704" t="s">
        <v>4107</v>
      </c>
      <c r="G916" s="733" t="s">
        <v>18</v>
      </c>
      <c r="H916" s="824" t="s">
        <v>19</v>
      </c>
      <c r="I916" s="733" t="s">
        <v>52</v>
      </c>
      <c r="J916" s="780">
        <v>44421.0</v>
      </c>
      <c r="K916" s="782" t="s">
        <v>3641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4" t="s">
        <v>3636</v>
      </c>
      <c r="D917" s="744" t="s">
        <v>5533</v>
      </c>
      <c r="E917" s="756">
        <v>1122976.82</v>
      </c>
      <c r="F917" s="704" t="s">
        <v>5123</v>
      </c>
      <c r="G917" s="733" t="s">
        <v>18</v>
      </c>
      <c r="H917" s="824" t="s">
        <v>19</v>
      </c>
      <c r="I917" s="733" t="s">
        <v>3972</v>
      </c>
      <c r="J917" s="780">
        <v>44454.0</v>
      </c>
      <c r="K917" s="782" t="s">
        <v>38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5760</v>
      </c>
      <c r="C918" s="704" t="s">
        <v>3636</v>
      </c>
      <c r="D918" s="744" t="s">
        <v>5534</v>
      </c>
      <c r="E918" s="756">
        <v>50000.87</v>
      </c>
      <c r="F918" s="704" t="s">
        <v>1576</v>
      </c>
      <c r="G918" s="733" t="s">
        <v>18</v>
      </c>
      <c r="H918" s="824" t="s">
        <v>19</v>
      </c>
      <c r="I918" s="733" t="s">
        <v>52</v>
      </c>
      <c r="J918" s="780">
        <v>44379.0</v>
      </c>
      <c r="K918" s="782" t="s">
        <v>3641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4" t="s">
        <v>3636</v>
      </c>
      <c r="D919" s="744" t="s">
        <v>5534</v>
      </c>
      <c r="E919" s="756">
        <v>10000.0</v>
      </c>
      <c r="F919" s="704" t="s">
        <v>4209</v>
      </c>
      <c r="G919" s="733" t="s">
        <v>67</v>
      </c>
      <c r="H919" s="824" t="s">
        <v>29</v>
      </c>
      <c r="I919" s="733" t="s">
        <v>3705</v>
      </c>
      <c r="J919" s="780">
        <v>44263.0</v>
      </c>
      <c r="K919" s="782" t="s">
        <v>3645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4" t="s">
        <v>2661</v>
      </c>
      <c r="C920" s="704" t="s">
        <v>164</v>
      </c>
      <c r="D920" s="744" t="s">
        <v>5534</v>
      </c>
      <c r="E920" s="756">
        <v>10000.0</v>
      </c>
      <c r="F920" s="824" t="s">
        <v>819</v>
      </c>
      <c r="G920" s="733" t="s">
        <v>18</v>
      </c>
      <c r="H920" s="824" t="s">
        <v>62</v>
      </c>
      <c r="I920" s="733" t="s">
        <v>74</v>
      </c>
      <c r="J920" s="780">
        <v>44328.0</v>
      </c>
      <c r="K920" s="782" t="s">
        <v>3641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4" t="s">
        <v>3032</v>
      </c>
      <c r="C921" s="704" t="s">
        <v>164</v>
      </c>
      <c r="D921" s="744" t="s">
        <v>5534</v>
      </c>
      <c r="E921" s="756">
        <v>100000.0</v>
      </c>
      <c r="F921" s="824" t="s">
        <v>3031</v>
      </c>
      <c r="G921" s="733" t="s">
        <v>18</v>
      </c>
      <c r="H921" s="824" t="s">
        <v>62</v>
      </c>
      <c r="I921" s="733" t="s">
        <v>63</v>
      </c>
      <c r="J921" s="780">
        <v>44323.0</v>
      </c>
      <c r="K921" s="782" t="s">
        <v>3687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4" t="s">
        <v>3636</v>
      </c>
      <c r="D922" s="744" t="s">
        <v>5534</v>
      </c>
      <c r="E922" s="756">
        <v>70000.0</v>
      </c>
      <c r="F922" s="704" t="s">
        <v>5761</v>
      </c>
      <c r="G922" s="733" t="s">
        <v>18</v>
      </c>
      <c r="H922" s="824" t="s">
        <v>19</v>
      </c>
      <c r="I922" s="733" t="s">
        <v>52</v>
      </c>
      <c r="J922" s="780">
        <v>44251.0</v>
      </c>
      <c r="K922" s="782" t="s">
        <v>3657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4" t="s">
        <v>164</v>
      </c>
      <c r="D923" s="744" t="s">
        <v>5534</v>
      </c>
      <c r="E923" s="756">
        <v>35000.0</v>
      </c>
      <c r="F923" s="704" t="s">
        <v>2784</v>
      </c>
      <c r="G923" s="733" t="s">
        <v>2358</v>
      </c>
      <c r="H923" s="824" t="s">
        <v>29</v>
      </c>
      <c r="I923" s="733" t="s">
        <v>2359</v>
      </c>
      <c r="J923" s="780">
        <v>43703.0</v>
      </c>
      <c r="K923" s="782" t="s">
        <v>4027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4">
        <v>3952119.0</v>
      </c>
      <c r="C924" s="704" t="s">
        <v>3636</v>
      </c>
      <c r="D924" s="744" t="s">
        <v>5534</v>
      </c>
      <c r="E924" s="756">
        <v>7000.0</v>
      </c>
      <c r="F924" s="824" t="s">
        <v>270</v>
      </c>
      <c r="G924" s="733" t="s">
        <v>18</v>
      </c>
      <c r="H924" s="824" t="s">
        <v>29</v>
      </c>
      <c r="I924" s="733" t="s">
        <v>5524</v>
      </c>
      <c r="J924" s="780">
        <v>44335.0</v>
      </c>
      <c r="K924" s="782" t="s">
        <v>3687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4">
        <v>5681841.0</v>
      </c>
      <c r="C925" s="704" t="s">
        <v>3636</v>
      </c>
      <c r="D925" s="744" t="s">
        <v>5534</v>
      </c>
      <c r="E925" s="756">
        <v>50000.0</v>
      </c>
      <c r="F925" s="824" t="s">
        <v>5088</v>
      </c>
      <c r="G925" s="733" t="s">
        <v>18</v>
      </c>
      <c r="H925" s="744" t="s">
        <v>19</v>
      </c>
      <c r="I925" s="744" t="s">
        <v>55</v>
      </c>
      <c r="J925" s="791">
        <v>44469.0</v>
      </c>
      <c r="K925" s="782" t="s">
        <v>3653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4">
        <v>322629.0</v>
      </c>
      <c r="C926" s="704" t="s">
        <v>164</v>
      </c>
      <c r="D926" s="744" t="s">
        <v>5534</v>
      </c>
      <c r="E926" s="756">
        <v>520000.0</v>
      </c>
      <c r="F926" s="824" t="s">
        <v>414</v>
      </c>
      <c r="G926" s="733" t="s">
        <v>18</v>
      </c>
      <c r="H926" s="744" t="s">
        <v>62</v>
      </c>
      <c r="I926" s="744" t="s">
        <v>63</v>
      </c>
      <c r="J926" s="791">
        <v>44267.0</v>
      </c>
      <c r="K926" s="782" t="s">
        <v>3645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4" t="s">
        <v>2607</v>
      </c>
      <c r="C927" s="704" t="s">
        <v>164</v>
      </c>
      <c r="D927" s="744" t="s">
        <v>5534</v>
      </c>
      <c r="E927" s="756">
        <v>30995.22</v>
      </c>
      <c r="F927" s="824" t="s">
        <v>660</v>
      </c>
      <c r="G927" s="733" t="s">
        <v>18</v>
      </c>
      <c r="H927" s="824" t="s">
        <v>62</v>
      </c>
      <c r="I927" s="733" t="s">
        <v>63</v>
      </c>
      <c r="J927" s="780">
        <v>44280.0</v>
      </c>
      <c r="K927" s="782" t="s">
        <v>3645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4">
        <v>461432.0</v>
      </c>
      <c r="C928" s="704" t="s">
        <v>164</v>
      </c>
      <c r="D928" s="744" t="s">
        <v>5534</v>
      </c>
      <c r="E928" s="756">
        <v>89300.0</v>
      </c>
      <c r="F928" s="824" t="s">
        <v>3419</v>
      </c>
      <c r="G928" s="733" t="s">
        <v>18</v>
      </c>
      <c r="H928" s="744" t="s">
        <v>62</v>
      </c>
      <c r="I928" s="744" t="s">
        <v>74</v>
      </c>
      <c r="J928" s="791">
        <v>44319.0</v>
      </c>
      <c r="K928" s="782" t="s">
        <v>3657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5699</v>
      </c>
      <c r="C929" s="704" t="s">
        <v>3636</v>
      </c>
      <c r="D929" s="744" t="s">
        <v>5534</v>
      </c>
      <c r="E929" s="756">
        <v>30000.0</v>
      </c>
      <c r="F929" s="744" t="s">
        <v>1459</v>
      </c>
      <c r="G929" s="773" t="s">
        <v>18</v>
      </c>
      <c r="H929" s="744" t="s">
        <v>29</v>
      </c>
      <c r="I929" s="754" t="s">
        <v>4873</v>
      </c>
      <c r="J929" s="754">
        <v>44594.0</v>
      </c>
      <c r="K929" s="744" t="s">
        <v>38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4">
        <v>2214585.0</v>
      </c>
      <c r="C930" s="704" t="s">
        <v>3636</v>
      </c>
      <c r="D930" s="744" t="s">
        <v>5534</v>
      </c>
      <c r="E930" s="756">
        <v>296037.19</v>
      </c>
      <c r="F930" s="824" t="s">
        <v>4809</v>
      </c>
      <c r="G930" s="733" t="s">
        <v>67</v>
      </c>
      <c r="H930" s="744" t="s">
        <v>29</v>
      </c>
      <c r="I930" s="744" t="s">
        <v>3812</v>
      </c>
      <c r="J930" s="791">
        <v>44085.0</v>
      </c>
      <c r="K930" s="782" t="s">
        <v>3641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4">
        <v>4886679.0</v>
      </c>
      <c r="C931" s="704" t="s">
        <v>3636</v>
      </c>
      <c r="D931" s="744" t="s">
        <v>5534</v>
      </c>
      <c r="E931" s="756">
        <v>187153.1</v>
      </c>
      <c r="F931" s="824" t="s">
        <v>4814</v>
      </c>
      <c r="G931" s="733" t="s">
        <v>67</v>
      </c>
      <c r="H931" s="744" t="s">
        <v>29</v>
      </c>
      <c r="I931" s="744" t="s">
        <v>3483</v>
      </c>
      <c r="J931" s="744">
        <v>0.0</v>
      </c>
      <c r="K931" s="782" t="s">
        <v>3687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4">
        <v>4084071.0</v>
      </c>
      <c r="C932" s="704" t="s">
        <v>3636</v>
      </c>
      <c r="D932" s="744" t="s">
        <v>5534</v>
      </c>
      <c r="E932" s="756">
        <v>15000.0</v>
      </c>
      <c r="F932" s="824" t="s">
        <v>3649</v>
      </c>
      <c r="G932" s="733" t="s">
        <v>18</v>
      </c>
      <c r="H932" s="824" t="s">
        <v>29</v>
      </c>
      <c r="I932" s="733" t="s">
        <v>3650</v>
      </c>
      <c r="J932" s="780">
        <v>44326.0</v>
      </c>
      <c r="K932" s="782" t="s">
        <v>3645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2862</v>
      </c>
      <c r="C933" s="769" t="s">
        <v>164</v>
      </c>
      <c r="D933" s="744" t="s">
        <v>5534</v>
      </c>
      <c r="E933" s="770">
        <v>10000.0</v>
      </c>
      <c r="F933" s="744" t="s">
        <v>2861</v>
      </c>
      <c r="G933" s="754" t="s">
        <v>18</v>
      </c>
      <c r="H933" s="754" t="s">
        <v>62</v>
      </c>
      <c r="I933" s="754" t="s">
        <v>2443</v>
      </c>
      <c r="J933" s="754">
        <v>44266.0</v>
      </c>
      <c r="K933" s="754" t="s">
        <v>3653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4">
        <v>4401235.0</v>
      </c>
      <c r="C934" s="704" t="s">
        <v>3636</v>
      </c>
      <c r="D934" s="744" t="s">
        <v>5534</v>
      </c>
      <c r="E934" s="756">
        <v>59000.0</v>
      </c>
      <c r="F934" s="824" t="s">
        <v>5762</v>
      </c>
      <c r="G934" s="786" t="s">
        <v>18</v>
      </c>
      <c r="H934" s="786" t="s">
        <v>29</v>
      </c>
      <c r="I934" s="786" t="s">
        <v>3981</v>
      </c>
      <c r="J934" s="780">
        <v>44089.0</v>
      </c>
      <c r="K934" s="782" t="s">
        <v>38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4">
        <v>7438369.0</v>
      </c>
      <c r="C935" s="704" t="s">
        <v>3636</v>
      </c>
      <c r="D935" s="744" t="s">
        <v>5533</v>
      </c>
      <c r="E935" s="756">
        <v>28617.08</v>
      </c>
      <c r="F935" s="824" t="s">
        <v>4680</v>
      </c>
      <c r="G935" s="733" t="s">
        <v>67</v>
      </c>
      <c r="H935" s="824" t="s">
        <v>29</v>
      </c>
      <c r="I935" s="733" t="s">
        <v>3691</v>
      </c>
      <c r="J935" s="780">
        <v>44551.0</v>
      </c>
      <c r="K935" s="782" t="s">
        <v>3657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4">
        <v>7542389.0</v>
      </c>
      <c r="C936" s="704" t="s">
        <v>3636</v>
      </c>
      <c r="D936" s="744" t="s">
        <v>5533</v>
      </c>
      <c r="E936" s="756">
        <v>131457.67</v>
      </c>
      <c r="F936" s="824" t="s">
        <v>4680</v>
      </c>
      <c r="G936" s="733" t="s">
        <v>67</v>
      </c>
      <c r="H936" s="824" t="s">
        <v>29</v>
      </c>
      <c r="I936" s="733" t="s">
        <v>3691</v>
      </c>
      <c r="J936" s="780">
        <v>44579.0</v>
      </c>
      <c r="K936" s="782" t="s">
        <v>38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4">
        <v>461432.0</v>
      </c>
      <c r="C937" s="704" t="s">
        <v>164</v>
      </c>
      <c r="D937" s="744" t="s">
        <v>5534</v>
      </c>
      <c r="E937" s="756">
        <v>1000.0</v>
      </c>
      <c r="F937" s="824" t="s">
        <v>3419</v>
      </c>
      <c r="G937" s="733" t="s">
        <v>18</v>
      </c>
      <c r="H937" s="744" t="s">
        <v>62</v>
      </c>
      <c r="I937" s="744" t="s">
        <v>74</v>
      </c>
      <c r="J937" s="791">
        <v>44319.0</v>
      </c>
      <c r="K937" s="782" t="s">
        <v>3657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5703</v>
      </c>
      <c r="C938" s="704" t="s">
        <v>164</v>
      </c>
      <c r="D938" s="744" t="s">
        <v>5534</v>
      </c>
      <c r="E938" s="756">
        <v>20000.0</v>
      </c>
      <c r="F938" s="704" t="s">
        <v>5723</v>
      </c>
      <c r="G938" s="733" t="s">
        <v>18</v>
      </c>
      <c r="H938" s="824" t="s">
        <v>62</v>
      </c>
      <c r="I938" s="733" t="s">
        <v>63</v>
      </c>
      <c r="J938" s="780">
        <v>44263.0</v>
      </c>
      <c r="K938" s="782" t="s">
        <v>3653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4">
        <v>320910.0</v>
      </c>
      <c r="C939" s="704" t="s">
        <v>164</v>
      </c>
      <c r="D939" s="744" t="s">
        <v>5534</v>
      </c>
      <c r="E939" s="756">
        <v>54000.0</v>
      </c>
      <c r="F939" s="824" t="s">
        <v>5763</v>
      </c>
      <c r="G939" s="733" t="s">
        <v>18</v>
      </c>
      <c r="H939" s="824" t="s">
        <v>62</v>
      </c>
      <c r="I939" s="733" t="s">
        <v>63</v>
      </c>
      <c r="J939" s="780">
        <v>44328.0</v>
      </c>
      <c r="K939" s="782" t="s">
        <v>3645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3138</v>
      </c>
      <c r="C940" s="785" t="s">
        <v>164</v>
      </c>
      <c r="D940" s="786" t="s">
        <v>5533</v>
      </c>
      <c r="E940" s="787">
        <v>120119.71</v>
      </c>
      <c r="F940" s="786" t="s">
        <v>3137</v>
      </c>
      <c r="G940" s="786" t="s">
        <v>18</v>
      </c>
      <c r="H940" s="786" t="s">
        <v>62</v>
      </c>
      <c r="I940" s="786" t="s">
        <v>74</v>
      </c>
      <c r="J940" s="788">
        <v>44391.0</v>
      </c>
      <c r="K940" s="785" t="s">
        <v>3645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4">
        <v>461432.0</v>
      </c>
      <c r="C941" s="704" t="s">
        <v>164</v>
      </c>
      <c r="D941" s="744" t="s">
        <v>5534</v>
      </c>
      <c r="E941" s="756">
        <v>12200.0</v>
      </c>
      <c r="F941" s="824" t="s">
        <v>3419</v>
      </c>
      <c r="G941" s="733" t="s">
        <v>18</v>
      </c>
      <c r="H941" s="744" t="s">
        <v>62</v>
      </c>
      <c r="I941" s="744" t="s">
        <v>74</v>
      </c>
      <c r="J941" s="791">
        <v>44319.0</v>
      </c>
      <c r="K941" s="782" t="s">
        <v>3657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4">
        <v>5593800.0</v>
      </c>
      <c r="C942" s="704" t="s">
        <v>3636</v>
      </c>
      <c r="D942" s="744" t="s">
        <v>5533</v>
      </c>
      <c r="E942" s="756">
        <v>97983.24</v>
      </c>
      <c r="F942" s="824" t="s">
        <v>5764</v>
      </c>
      <c r="G942" s="733" t="s">
        <v>18</v>
      </c>
      <c r="H942" s="824" t="s">
        <v>19</v>
      </c>
      <c r="I942" s="733" t="s">
        <v>52</v>
      </c>
      <c r="J942" s="780">
        <v>44344.0</v>
      </c>
      <c r="K942" s="704" t="s">
        <v>3641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4">
        <v>6986262.0</v>
      </c>
      <c r="C943" s="704" t="s">
        <v>3636</v>
      </c>
      <c r="D943" s="744" t="s">
        <v>5534</v>
      </c>
      <c r="E943" s="756">
        <v>20000.0</v>
      </c>
      <c r="F943" s="824" t="s">
        <v>4133</v>
      </c>
      <c r="G943" s="733" t="s">
        <v>18</v>
      </c>
      <c r="H943" s="824" t="s">
        <v>19</v>
      </c>
      <c r="I943" s="733" t="s">
        <v>3972</v>
      </c>
      <c r="J943" s="780">
        <v>44503.0</v>
      </c>
      <c r="K943" s="704" t="s">
        <v>3687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2" t="s">
        <v>5765</v>
      </c>
      <c r="C944" s="827" t="s">
        <v>3636</v>
      </c>
      <c r="D944" s="828" t="s">
        <v>5534</v>
      </c>
      <c r="E944" s="829">
        <v>150000.0</v>
      </c>
      <c r="F944" s="833" t="s">
        <v>3913</v>
      </c>
      <c r="G944" s="812" t="s">
        <v>18</v>
      </c>
      <c r="H944" s="833" t="s">
        <v>19</v>
      </c>
      <c r="I944" s="812" t="s">
        <v>5522</v>
      </c>
      <c r="J944" s="834">
        <v>44130.0</v>
      </c>
      <c r="K944" s="827" t="s">
        <v>3645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7">
        <v>6866947.0</v>
      </c>
      <c r="C945" s="827" t="s">
        <v>3636</v>
      </c>
      <c r="D945" s="828" t="s">
        <v>5534</v>
      </c>
      <c r="E945" s="829">
        <v>5000.0</v>
      </c>
      <c r="F945" s="833" t="s">
        <v>3887</v>
      </c>
      <c r="G945" s="812" t="s">
        <v>18</v>
      </c>
      <c r="H945" s="833" t="s">
        <v>19</v>
      </c>
      <c r="I945" s="812" t="s">
        <v>52</v>
      </c>
      <c r="J945" s="834">
        <v>44497.0</v>
      </c>
      <c r="K945" s="827" t="s">
        <v>3653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7">
        <v>385035.0</v>
      </c>
      <c r="C946" s="827" t="s">
        <v>164</v>
      </c>
      <c r="D946" s="828" t="s">
        <v>5534</v>
      </c>
      <c r="E946" s="829">
        <v>53252.0</v>
      </c>
      <c r="F946" s="833" t="s">
        <v>5766</v>
      </c>
      <c r="G946" s="828" t="s">
        <v>2358</v>
      </c>
      <c r="H946" s="828" t="s">
        <v>29</v>
      </c>
      <c r="I946" s="828" t="s">
        <v>2359</v>
      </c>
      <c r="J946" s="835">
        <v>43811.0</v>
      </c>
      <c r="K946" s="836" t="s">
        <v>3653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7">
        <v>798500.0</v>
      </c>
      <c r="C947" s="827" t="s">
        <v>164</v>
      </c>
      <c r="D947" s="828" t="s">
        <v>5534</v>
      </c>
      <c r="E947" s="829">
        <v>15000.0</v>
      </c>
      <c r="F947" s="833" t="s">
        <v>5767</v>
      </c>
      <c r="G947" s="812" t="s">
        <v>18</v>
      </c>
      <c r="H947" s="828" t="s">
        <v>62</v>
      </c>
      <c r="I947" s="828" t="s">
        <v>2443</v>
      </c>
      <c r="J947" s="837">
        <v>44299.0</v>
      </c>
      <c r="K947" s="836" t="s">
        <v>3645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7">
        <v>4681835.0</v>
      </c>
      <c r="C948" s="827" t="s">
        <v>3636</v>
      </c>
      <c r="D948" s="828" t="s">
        <v>5533</v>
      </c>
      <c r="E948" s="829">
        <v>93639.74</v>
      </c>
      <c r="F948" s="833" t="s">
        <v>4702</v>
      </c>
      <c r="G948" s="812" t="s">
        <v>67</v>
      </c>
      <c r="H948" s="828" t="s">
        <v>29</v>
      </c>
      <c r="I948" s="828" t="s">
        <v>3812</v>
      </c>
      <c r="J948" s="837">
        <v>44204.0</v>
      </c>
      <c r="K948" s="836" t="s">
        <v>3641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8" t="s">
        <v>5603</v>
      </c>
      <c r="C949" s="839" t="s">
        <v>3636</v>
      </c>
      <c r="D949" s="840" t="s">
        <v>5534</v>
      </c>
      <c r="E949" s="841">
        <v>4000.0</v>
      </c>
      <c r="F949" s="840" t="s">
        <v>629</v>
      </c>
      <c r="G949" s="840" t="s">
        <v>18</v>
      </c>
      <c r="H949" s="840" t="s">
        <v>19</v>
      </c>
      <c r="I949" s="840" t="s">
        <v>52</v>
      </c>
      <c r="J949" s="842">
        <v>44407.0</v>
      </c>
      <c r="K949" s="839" t="s">
        <v>3849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7">
        <v>2956150.0</v>
      </c>
      <c r="C950" s="827" t="s">
        <v>3453</v>
      </c>
      <c r="D950" s="828" t="s">
        <v>5534</v>
      </c>
      <c r="E950" s="829">
        <v>3000.0</v>
      </c>
      <c r="F950" s="833" t="s">
        <v>3478</v>
      </c>
      <c r="G950" s="812" t="s">
        <v>18</v>
      </c>
      <c r="H950" s="828" t="s">
        <v>29</v>
      </c>
      <c r="I950" s="828" t="s">
        <v>5442</v>
      </c>
      <c r="J950" s="837">
        <v>44062.0</v>
      </c>
      <c r="K950" s="836" t="s">
        <v>3645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8">
        <v>3553004.0</v>
      </c>
      <c r="C951" s="839" t="s">
        <v>3636</v>
      </c>
      <c r="D951" s="840" t="s">
        <v>2366</v>
      </c>
      <c r="E951" s="841">
        <v>73682.14</v>
      </c>
      <c r="F951" s="840" t="s">
        <v>4026</v>
      </c>
      <c r="G951" s="840" t="s">
        <v>2358</v>
      </c>
      <c r="H951" s="840" t="s">
        <v>29</v>
      </c>
      <c r="I951" s="840" t="s">
        <v>2358</v>
      </c>
      <c r="J951" s="842">
        <v>43742.0</v>
      </c>
      <c r="K951" s="839" t="s">
        <v>4027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8" t="s">
        <v>5768</v>
      </c>
      <c r="C952" s="839" t="s">
        <v>3636</v>
      </c>
      <c r="D952" s="840" t="s">
        <v>5533</v>
      </c>
      <c r="E952" s="841" t="s">
        <v>5769</v>
      </c>
      <c r="F952" s="840" t="s">
        <v>5770</v>
      </c>
      <c r="G952" s="840" t="s">
        <v>18</v>
      </c>
      <c r="H952" s="840" t="s">
        <v>19</v>
      </c>
      <c r="I952" s="840" t="s">
        <v>52</v>
      </c>
      <c r="J952" s="842">
        <v>44405.0</v>
      </c>
      <c r="K952" s="839" t="s">
        <v>3657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8" t="s">
        <v>5621</v>
      </c>
      <c r="C953" s="839" t="s">
        <v>3636</v>
      </c>
      <c r="D953" s="840" t="s">
        <v>5534</v>
      </c>
      <c r="E953" s="841">
        <v>127458.23</v>
      </c>
      <c r="F953" s="840" t="s">
        <v>3649</v>
      </c>
      <c r="G953" s="840" t="s">
        <v>18</v>
      </c>
      <c r="H953" s="840" t="s">
        <v>29</v>
      </c>
      <c r="I953" s="840" t="s">
        <v>3650</v>
      </c>
      <c r="J953" s="842">
        <v>44326.0</v>
      </c>
      <c r="K953" s="839" t="s">
        <v>38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8" t="s">
        <v>5771</v>
      </c>
      <c r="C954" s="839" t="s">
        <v>3636</v>
      </c>
      <c r="D954" s="840" t="s">
        <v>2366</v>
      </c>
      <c r="E954" s="841">
        <v>185758.05</v>
      </c>
      <c r="F954" s="840" t="s">
        <v>4466</v>
      </c>
      <c r="G954" s="840" t="s">
        <v>67</v>
      </c>
      <c r="H954" s="840" t="s">
        <v>29</v>
      </c>
      <c r="I954" s="840" t="s">
        <v>3942</v>
      </c>
      <c r="J954" s="842">
        <v>44218.0</v>
      </c>
      <c r="K954" s="839" t="s">
        <v>3657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8" t="s">
        <v>5772</v>
      </c>
      <c r="C955" s="839" t="s">
        <v>3636</v>
      </c>
      <c r="D955" s="840" t="s">
        <v>5534</v>
      </c>
      <c r="E955" s="841">
        <v>470001.08</v>
      </c>
      <c r="F955" s="840" t="s">
        <v>3894</v>
      </c>
      <c r="G955" s="840" t="s">
        <v>67</v>
      </c>
      <c r="H955" s="840" t="s">
        <v>29</v>
      </c>
      <c r="I955" s="840" t="s">
        <v>3895</v>
      </c>
      <c r="J955" s="842">
        <v>44103.0</v>
      </c>
      <c r="K955" s="839" t="s">
        <v>3653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8" t="s">
        <v>5717</v>
      </c>
      <c r="C956" s="839" t="s">
        <v>3636</v>
      </c>
      <c r="D956" s="840" t="s">
        <v>5534</v>
      </c>
      <c r="E956" s="841">
        <v>30000.0</v>
      </c>
      <c r="F956" s="840" t="s">
        <v>5718</v>
      </c>
      <c r="G956" s="840" t="s">
        <v>18</v>
      </c>
      <c r="H956" s="840" t="s">
        <v>19</v>
      </c>
      <c r="I956" s="840" t="s">
        <v>20</v>
      </c>
      <c r="J956" s="842">
        <v>44645.0</v>
      </c>
      <c r="K956" s="839" t="s">
        <v>3645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8" t="s">
        <v>5666</v>
      </c>
      <c r="C957" s="839" t="s">
        <v>3636</v>
      </c>
      <c r="D957" s="840" t="s">
        <v>5534</v>
      </c>
      <c r="E957" s="841">
        <v>20000.0</v>
      </c>
      <c r="F957" s="840" t="s">
        <v>4047</v>
      </c>
      <c r="G957" s="840" t="s">
        <v>18</v>
      </c>
      <c r="H957" s="840" t="s">
        <v>29</v>
      </c>
      <c r="I957" s="840" t="s">
        <v>2612</v>
      </c>
      <c r="J957" s="842">
        <v>44399.0</v>
      </c>
      <c r="K957" s="839" t="s">
        <v>3645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8" t="s">
        <v>5699</v>
      </c>
      <c r="C958" s="839" t="s">
        <v>3636</v>
      </c>
      <c r="D958" s="840" t="s">
        <v>5534</v>
      </c>
      <c r="E958" s="841">
        <v>20000.0</v>
      </c>
      <c r="F958" s="840" t="s">
        <v>1459</v>
      </c>
      <c r="G958" s="840" t="s">
        <v>18</v>
      </c>
      <c r="H958" s="840" t="s">
        <v>29</v>
      </c>
      <c r="I958" s="840" t="s">
        <v>4873</v>
      </c>
      <c r="J958" s="842">
        <v>44594.0</v>
      </c>
      <c r="K958" s="839" t="s">
        <v>38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8" t="s">
        <v>5773</v>
      </c>
      <c r="C959" s="839" t="s">
        <v>3636</v>
      </c>
      <c r="D959" s="840" t="s">
        <v>5533</v>
      </c>
      <c r="E959" s="841">
        <v>9396.31</v>
      </c>
      <c r="F959" s="840" t="s">
        <v>4055</v>
      </c>
      <c r="G959" s="840" t="s">
        <v>18</v>
      </c>
      <c r="H959" s="840" t="s">
        <v>29</v>
      </c>
      <c r="I959" s="840" t="s">
        <v>4056</v>
      </c>
      <c r="J959" s="842">
        <v>44323.0</v>
      </c>
      <c r="K959" s="839" t="s">
        <v>38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8" t="s">
        <v>5774</v>
      </c>
      <c r="C960" s="839" t="s">
        <v>3636</v>
      </c>
      <c r="D960" s="840" t="s">
        <v>5534</v>
      </c>
      <c r="E960" s="841">
        <v>44000.0</v>
      </c>
      <c r="F960" s="840" t="s">
        <v>1214</v>
      </c>
      <c r="G960" s="840" t="s">
        <v>67</v>
      </c>
      <c r="H960" s="840" t="s">
        <v>29</v>
      </c>
      <c r="I960" s="840">
        <v>4551730.0</v>
      </c>
      <c r="J960" s="842">
        <v>44138.0</v>
      </c>
      <c r="K960" s="839" t="s">
        <v>3653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8">
        <v>4068685.0</v>
      </c>
      <c r="C961" s="839" t="s">
        <v>3636</v>
      </c>
      <c r="D961" s="840" t="s">
        <v>5534</v>
      </c>
      <c r="E961" s="841">
        <v>250000.0</v>
      </c>
      <c r="F961" s="840" t="s">
        <v>3913</v>
      </c>
      <c r="G961" s="840" t="s">
        <v>18</v>
      </c>
      <c r="H961" s="840" t="s">
        <v>19</v>
      </c>
      <c r="I961" s="840" t="s">
        <v>5522</v>
      </c>
      <c r="J961" s="842">
        <v>44130.0</v>
      </c>
      <c r="K961" s="839" t="s">
        <v>3645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8" t="s">
        <v>5772</v>
      </c>
      <c r="C962" s="839" t="s">
        <v>3636</v>
      </c>
      <c r="D962" s="840" t="s">
        <v>5534</v>
      </c>
      <c r="E962" s="841">
        <v>823824.0</v>
      </c>
      <c r="F962" s="840" t="s">
        <v>3894</v>
      </c>
      <c r="G962" s="840" t="s">
        <v>67</v>
      </c>
      <c r="H962" s="840" t="s">
        <v>29</v>
      </c>
      <c r="I962" s="840" t="s">
        <v>3895</v>
      </c>
      <c r="J962" s="842">
        <v>44103.0</v>
      </c>
      <c r="K962" s="839" t="s">
        <v>3653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8" t="s">
        <v>2545</v>
      </c>
      <c r="C963" s="839" t="s">
        <v>164</v>
      </c>
      <c r="D963" s="840" t="s">
        <v>5533</v>
      </c>
      <c r="E963" s="841">
        <v>64448.81</v>
      </c>
      <c r="F963" s="840" t="s">
        <v>2544</v>
      </c>
      <c r="G963" s="840" t="s">
        <v>2358</v>
      </c>
      <c r="H963" s="840" t="s">
        <v>29</v>
      </c>
      <c r="I963" s="840" t="s">
        <v>2359</v>
      </c>
      <c r="J963" s="842">
        <v>43707.0</v>
      </c>
      <c r="K963" s="839" t="s">
        <v>3657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8" t="s">
        <v>5775</v>
      </c>
      <c r="C964" s="839" t="s">
        <v>3636</v>
      </c>
      <c r="D964" s="840" t="s">
        <v>5534</v>
      </c>
      <c r="E964" s="841">
        <v>10000.0</v>
      </c>
      <c r="F964" s="840" t="s">
        <v>5776</v>
      </c>
      <c r="G964" s="840" t="s">
        <v>18</v>
      </c>
      <c r="H964" s="840" t="s">
        <v>19</v>
      </c>
      <c r="I964" s="840" t="s">
        <v>20</v>
      </c>
      <c r="J964" s="842">
        <v>44715.0</v>
      </c>
      <c r="K964" s="839" t="s">
        <v>3653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8" t="s">
        <v>5777</v>
      </c>
      <c r="C965" s="839" t="s">
        <v>3636</v>
      </c>
      <c r="D965" s="840" t="s">
        <v>5534</v>
      </c>
      <c r="E965" s="841">
        <v>323000.0</v>
      </c>
      <c r="F965" s="840" t="s">
        <v>4230</v>
      </c>
      <c r="G965" s="840" t="s">
        <v>18</v>
      </c>
      <c r="H965" s="840" t="s">
        <v>19</v>
      </c>
      <c r="I965" s="840" t="s">
        <v>20</v>
      </c>
      <c r="J965" s="842">
        <v>44694.0</v>
      </c>
      <c r="K965" s="839" t="s">
        <v>38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8" t="s">
        <v>5588</v>
      </c>
      <c r="C966" s="839" t="s">
        <v>3636</v>
      </c>
      <c r="D966" s="840" t="s">
        <v>2366</v>
      </c>
      <c r="E966" s="841">
        <v>3147.95</v>
      </c>
      <c r="F966" s="840" t="s">
        <v>1006</v>
      </c>
      <c r="G966" s="840" t="s">
        <v>67</v>
      </c>
      <c r="H966" s="840" t="s">
        <v>29</v>
      </c>
      <c r="I966" s="840" t="s">
        <v>3942</v>
      </c>
      <c r="J966" s="842">
        <v>44145.0</v>
      </c>
      <c r="K966" s="839" t="s">
        <v>3641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8" t="s">
        <v>5778</v>
      </c>
      <c r="C967" s="839" t="s">
        <v>3636</v>
      </c>
      <c r="D967" s="840" t="s">
        <v>5534</v>
      </c>
      <c r="E967" s="841">
        <v>35000.0</v>
      </c>
      <c r="F967" s="840" t="s">
        <v>3938</v>
      </c>
      <c r="G967" s="840" t="s">
        <v>18</v>
      </c>
      <c r="H967" s="840" t="s">
        <v>19</v>
      </c>
      <c r="I967" s="840" t="s">
        <v>4855</v>
      </c>
      <c r="J967" s="842">
        <v>44445.0</v>
      </c>
      <c r="K967" s="839" t="s">
        <v>38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8" t="s">
        <v>5779</v>
      </c>
      <c r="C968" s="839" t="s">
        <v>3636</v>
      </c>
      <c r="D968" s="840" t="s">
        <v>5533</v>
      </c>
      <c r="E968" s="841" t="s">
        <v>5780</v>
      </c>
      <c r="F968" s="840" t="s">
        <v>3900</v>
      </c>
      <c r="G968" s="840" t="s">
        <v>18</v>
      </c>
      <c r="H968" s="840" t="s">
        <v>19</v>
      </c>
      <c r="I968" s="840" t="s">
        <v>52</v>
      </c>
      <c r="J968" s="842">
        <v>44466.0</v>
      </c>
      <c r="K968" s="839" t="s">
        <v>3657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8" t="s">
        <v>5781</v>
      </c>
      <c r="C969" s="839" t="s">
        <v>3636</v>
      </c>
      <c r="D969" s="840" t="s">
        <v>5534</v>
      </c>
      <c r="E969" s="841">
        <v>350000.0</v>
      </c>
      <c r="F969" s="840" t="s">
        <v>58</v>
      </c>
      <c r="G969" s="840" t="s">
        <v>18</v>
      </c>
      <c r="H969" s="840" t="s">
        <v>19</v>
      </c>
      <c r="I969" s="840" t="s">
        <v>55</v>
      </c>
      <c r="J969" s="842">
        <v>44568.0</v>
      </c>
      <c r="K969" s="839" t="s">
        <v>4303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8" t="s">
        <v>5782</v>
      </c>
      <c r="C970" s="839" t="s">
        <v>3636</v>
      </c>
      <c r="D970" s="840" t="s">
        <v>5534</v>
      </c>
      <c r="E970" s="841">
        <v>15000.0</v>
      </c>
      <c r="F970" s="840" t="s">
        <v>4585</v>
      </c>
      <c r="G970" s="840" t="s">
        <v>18</v>
      </c>
      <c r="H970" s="840" t="s">
        <v>19</v>
      </c>
      <c r="I970" s="840" t="s">
        <v>5522</v>
      </c>
      <c r="J970" s="842">
        <v>44679.0</v>
      </c>
      <c r="K970" s="839" t="s">
        <v>3645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8" t="s">
        <v>3390</v>
      </c>
      <c r="C971" s="839" t="s">
        <v>164</v>
      </c>
      <c r="D971" s="840" t="s">
        <v>5533</v>
      </c>
      <c r="E971" s="841">
        <v>53398.09</v>
      </c>
      <c r="F971" s="840" t="s">
        <v>3389</v>
      </c>
      <c r="G971" s="840" t="s">
        <v>18</v>
      </c>
      <c r="H971" s="840" t="s">
        <v>62</v>
      </c>
      <c r="I971" s="840" t="s">
        <v>74</v>
      </c>
      <c r="J971" s="842">
        <v>44335.0</v>
      </c>
      <c r="K971" s="839" t="s">
        <v>3645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8" t="s">
        <v>5783</v>
      </c>
      <c r="C972" s="839" t="s">
        <v>3636</v>
      </c>
      <c r="D972" s="840" t="s">
        <v>5533</v>
      </c>
      <c r="E972" s="841">
        <v>102018.55</v>
      </c>
      <c r="F972" s="840" t="s">
        <v>5784</v>
      </c>
      <c r="G972" s="840" t="s">
        <v>18</v>
      </c>
      <c r="H972" s="840" t="s">
        <v>29</v>
      </c>
      <c r="I972" s="840" t="s">
        <v>234</v>
      </c>
      <c r="J972" s="842">
        <v>44655.0</v>
      </c>
      <c r="K972" s="839" t="s">
        <v>3645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8" t="s">
        <v>5556</v>
      </c>
      <c r="C973" s="839" t="s">
        <v>3636</v>
      </c>
      <c r="D973" s="840" t="s">
        <v>5534</v>
      </c>
      <c r="E973" s="841">
        <v>5000.0</v>
      </c>
      <c r="F973" s="840" t="s">
        <v>4209</v>
      </c>
      <c r="G973" s="840" t="s">
        <v>18</v>
      </c>
      <c r="H973" s="840" t="s">
        <v>19</v>
      </c>
      <c r="I973" s="840" t="s">
        <v>3705</v>
      </c>
      <c r="J973" s="842">
        <v>44263.0</v>
      </c>
      <c r="K973" s="839" t="s">
        <v>38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8" t="s">
        <v>5775</v>
      </c>
      <c r="C974" s="839" t="s">
        <v>3636</v>
      </c>
      <c r="D974" s="840" t="s">
        <v>5534</v>
      </c>
      <c r="E974" s="841">
        <v>10000.0</v>
      </c>
      <c r="F974" s="840" t="s">
        <v>5776</v>
      </c>
      <c r="G974" s="840" t="s">
        <v>18</v>
      </c>
      <c r="H974" s="840" t="s">
        <v>19</v>
      </c>
      <c r="I974" s="840" t="s">
        <v>20</v>
      </c>
      <c r="J974" s="842">
        <v>44715.0</v>
      </c>
      <c r="K974" s="839" t="s">
        <v>3653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8" t="s">
        <v>5775</v>
      </c>
      <c r="C975" s="839" t="s">
        <v>3636</v>
      </c>
      <c r="D975" s="840" t="s">
        <v>5534</v>
      </c>
      <c r="E975" s="841">
        <v>10000.0</v>
      </c>
      <c r="F975" s="840" t="s">
        <v>5776</v>
      </c>
      <c r="G975" s="840" t="s">
        <v>18</v>
      </c>
      <c r="H975" s="840" t="s">
        <v>19</v>
      </c>
      <c r="I975" s="840" t="s">
        <v>20</v>
      </c>
      <c r="J975" s="842">
        <v>44715.0</v>
      </c>
      <c r="K975" s="839" t="s">
        <v>3653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8" t="s">
        <v>5739</v>
      </c>
      <c r="C976" s="839" t="s">
        <v>3636</v>
      </c>
      <c r="D976" s="840" t="s">
        <v>5534</v>
      </c>
      <c r="E976" s="841">
        <v>7141.5</v>
      </c>
      <c r="F976" s="840" t="s">
        <v>3656</v>
      </c>
      <c r="G976" s="840" t="s">
        <v>18</v>
      </c>
      <c r="H976" s="840" t="s">
        <v>19</v>
      </c>
      <c r="I976" s="840" t="s">
        <v>52</v>
      </c>
      <c r="J976" s="842">
        <v>44084.0</v>
      </c>
      <c r="K976" s="839" t="s">
        <v>3657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8" t="s">
        <v>5785</v>
      </c>
      <c r="C977" s="839" t="s">
        <v>3636</v>
      </c>
      <c r="D977" s="840" t="s">
        <v>2366</v>
      </c>
      <c r="E977" s="841">
        <v>39350.99</v>
      </c>
      <c r="F977" s="840" t="s">
        <v>4237</v>
      </c>
      <c r="G977" s="840" t="s">
        <v>18</v>
      </c>
      <c r="H977" s="840" t="s">
        <v>29</v>
      </c>
      <c r="I977" s="840" t="s">
        <v>234</v>
      </c>
      <c r="J977" s="842">
        <v>44615.0</v>
      </c>
      <c r="K977" s="839" t="s">
        <v>38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8" t="s">
        <v>5760</v>
      </c>
      <c r="C978" s="839" t="s">
        <v>3636</v>
      </c>
      <c r="D978" s="840" t="s">
        <v>2366</v>
      </c>
      <c r="E978" s="841">
        <v>10000.0</v>
      </c>
      <c r="F978" s="840" t="s">
        <v>1576</v>
      </c>
      <c r="G978" s="840" t="s">
        <v>18</v>
      </c>
      <c r="H978" s="840" t="s">
        <v>19</v>
      </c>
      <c r="I978" s="840" t="s">
        <v>52</v>
      </c>
      <c r="J978" s="842">
        <v>44744.0</v>
      </c>
      <c r="K978" s="839" t="s">
        <v>3641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8" t="s">
        <v>5760</v>
      </c>
      <c r="C979" s="839" t="s">
        <v>3636</v>
      </c>
      <c r="D979" s="840" t="s">
        <v>5534</v>
      </c>
      <c r="E979" s="841">
        <v>10000.0</v>
      </c>
      <c r="F979" s="840" t="s">
        <v>1576</v>
      </c>
      <c r="G979" s="840" t="s">
        <v>18</v>
      </c>
      <c r="H979" s="840" t="s">
        <v>19</v>
      </c>
      <c r="I979" s="840" t="s">
        <v>52</v>
      </c>
      <c r="J979" s="842" t="s">
        <v>5786</v>
      </c>
      <c r="K979" s="839" t="s">
        <v>3818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8" t="s">
        <v>5787</v>
      </c>
      <c r="C980" s="839" t="s">
        <v>3636</v>
      </c>
      <c r="D980" s="840" t="s">
        <v>5534</v>
      </c>
      <c r="E980" s="841">
        <v>15000.0</v>
      </c>
      <c r="F980" s="840" t="s">
        <v>4023</v>
      </c>
      <c r="G980" s="840" t="s">
        <v>18</v>
      </c>
      <c r="H980" s="840" t="s">
        <v>29</v>
      </c>
      <c r="I980" s="840" t="s">
        <v>72</v>
      </c>
      <c r="J980" s="842">
        <v>44462.0</v>
      </c>
      <c r="K980" s="839" t="s">
        <v>3641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8" t="s">
        <v>5690</v>
      </c>
      <c r="C981" s="839" t="s">
        <v>3636</v>
      </c>
      <c r="D981" s="840" t="s">
        <v>5534</v>
      </c>
      <c r="E981" s="841">
        <v>27000.0</v>
      </c>
      <c r="F981" s="840" t="s">
        <v>3791</v>
      </c>
      <c r="G981" s="840" t="s">
        <v>18</v>
      </c>
      <c r="H981" s="840" t="s">
        <v>29</v>
      </c>
      <c r="I981" s="840" t="s">
        <v>3792</v>
      </c>
      <c r="J981" s="842">
        <v>44061.0</v>
      </c>
      <c r="K981" s="839" t="s">
        <v>3645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8" t="s">
        <v>5571</v>
      </c>
      <c r="C982" s="839" t="s">
        <v>3636</v>
      </c>
      <c r="D982" s="840" t="s">
        <v>5534</v>
      </c>
      <c r="E982" s="841">
        <v>120000.0</v>
      </c>
      <c r="F982" s="840" t="s">
        <v>5227</v>
      </c>
      <c r="G982" s="840" t="s">
        <v>67</v>
      </c>
      <c r="H982" s="840" t="s">
        <v>29</v>
      </c>
      <c r="I982" s="840" t="s">
        <v>3907</v>
      </c>
      <c r="J982" s="842">
        <v>44134.0</v>
      </c>
      <c r="K982" s="839" t="s">
        <v>3641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8" t="s">
        <v>5775</v>
      </c>
      <c r="C983" s="839" t="s">
        <v>3636</v>
      </c>
      <c r="D983" s="840" t="s">
        <v>5534</v>
      </c>
      <c r="E983" s="841">
        <v>10000.0</v>
      </c>
      <c r="F983" s="840" t="s">
        <v>5776</v>
      </c>
      <c r="G983" s="840" t="s">
        <v>18</v>
      </c>
      <c r="H983" s="840" t="s">
        <v>19</v>
      </c>
      <c r="I983" s="840" t="s">
        <v>20</v>
      </c>
      <c r="J983" s="842">
        <v>44715.0</v>
      </c>
      <c r="K983" s="839" t="s">
        <v>3653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8" t="s">
        <v>5788</v>
      </c>
      <c r="C984" s="839" t="s">
        <v>3636</v>
      </c>
      <c r="D984" s="840" t="s">
        <v>5533</v>
      </c>
      <c r="E984" s="841">
        <v>82162.42</v>
      </c>
      <c r="F984" s="840" t="s">
        <v>4178</v>
      </c>
      <c r="G984" s="840" t="s">
        <v>18</v>
      </c>
      <c r="H984" s="840" t="s">
        <v>29</v>
      </c>
      <c r="I984" s="840" t="s">
        <v>4179</v>
      </c>
      <c r="J984" s="842">
        <v>44623.0</v>
      </c>
      <c r="K984" s="839" t="s">
        <v>38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8" t="s">
        <v>5789</v>
      </c>
      <c r="C985" s="839" t="s">
        <v>3636</v>
      </c>
      <c r="D985" s="840" t="s">
        <v>5533</v>
      </c>
      <c r="E985" s="841">
        <v>545597.31</v>
      </c>
      <c r="F985" s="840" t="s">
        <v>4822</v>
      </c>
      <c r="G985" s="840" t="s">
        <v>18</v>
      </c>
      <c r="H985" s="840" t="s">
        <v>29</v>
      </c>
      <c r="I985" s="840" t="s">
        <v>4179</v>
      </c>
      <c r="J985" s="842">
        <v>44434.0</v>
      </c>
      <c r="K985" s="839" t="s">
        <v>38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8" t="s">
        <v>5706</v>
      </c>
      <c r="C986" s="839" t="s">
        <v>3636</v>
      </c>
      <c r="D986" s="840" t="s">
        <v>5534</v>
      </c>
      <c r="E986" s="841">
        <v>100000.0</v>
      </c>
      <c r="F986" s="840" t="s">
        <v>3685</v>
      </c>
      <c r="G986" s="840" t="s">
        <v>18</v>
      </c>
      <c r="H986" s="840" t="s">
        <v>19</v>
      </c>
      <c r="I986" s="840" t="s">
        <v>20</v>
      </c>
      <c r="J986" s="842">
        <v>44609.0</v>
      </c>
      <c r="K986" s="839" t="s">
        <v>3653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8" t="s">
        <v>5790</v>
      </c>
      <c r="C987" s="839" t="s">
        <v>3636</v>
      </c>
      <c r="D987" s="840" t="s">
        <v>5533</v>
      </c>
      <c r="E987" s="841">
        <v>674420.41</v>
      </c>
      <c r="F987" s="840" t="s">
        <v>5791</v>
      </c>
      <c r="G987" s="840" t="s">
        <v>18</v>
      </c>
      <c r="H987" s="840" t="s">
        <v>29</v>
      </c>
      <c r="I987" s="840" t="s">
        <v>4179</v>
      </c>
      <c r="J987" s="842">
        <v>44370.0</v>
      </c>
      <c r="K987" s="839" t="s">
        <v>38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8" t="s">
        <v>5792</v>
      </c>
      <c r="C988" s="839" t="s">
        <v>3636</v>
      </c>
      <c r="D988" s="840" t="s">
        <v>2366</v>
      </c>
      <c r="E988" s="841">
        <v>152231.41</v>
      </c>
      <c r="F988" s="840" t="s">
        <v>4158</v>
      </c>
      <c r="G988" s="840" t="s">
        <v>18</v>
      </c>
      <c r="H988" s="840" t="s">
        <v>19</v>
      </c>
      <c r="I988" s="840" t="s">
        <v>52</v>
      </c>
      <c r="J988" s="842">
        <v>44251.0</v>
      </c>
      <c r="K988" s="839" t="s">
        <v>3657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8" t="s">
        <v>5707</v>
      </c>
      <c r="C989" s="839" t="s">
        <v>3636</v>
      </c>
      <c r="D989" s="840" t="s">
        <v>5534</v>
      </c>
      <c r="E989" s="841">
        <v>10000.0</v>
      </c>
      <c r="F989" s="840" t="s">
        <v>4327</v>
      </c>
      <c r="G989" s="840" t="s">
        <v>18</v>
      </c>
      <c r="H989" s="840" t="s">
        <v>19</v>
      </c>
      <c r="I989" s="840" t="s">
        <v>20</v>
      </c>
      <c r="J989" s="842">
        <v>44615.0</v>
      </c>
      <c r="K989" s="839" t="s">
        <v>3645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8" t="s">
        <v>5793</v>
      </c>
      <c r="C990" s="839" t="s">
        <v>3636</v>
      </c>
      <c r="D990" s="840" t="s">
        <v>5534</v>
      </c>
      <c r="E990" s="841">
        <v>20000.0</v>
      </c>
      <c r="F990" s="840" t="s">
        <v>5794</v>
      </c>
      <c r="G990" s="840" t="s">
        <v>18</v>
      </c>
      <c r="H990" s="840" t="s">
        <v>29</v>
      </c>
      <c r="I990" s="840" t="s">
        <v>72</v>
      </c>
      <c r="J990" s="842">
        <v>44460.0</v>
      </c>
      <c r="K990" s="839" t="s">
        <v>38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8" t="s">
        <v>5795</v>
      </c>
      <c r="C991" s="839" t="s">
        <v>3636</v>
      </c>
      <c r="D991" s="840" t="s">
        <v>5534</v>
      </c>
      <c r="E991" s="841">
        <v>3000.0</v>
      </c>
      <c r="F991" s="840" t="s">
        <v>4559</v>
      </c>
      <c r="G991" s="840" t="s">
        <v>18</v>
      </c>
      <c r="H991" s="840" t="s">
        <v>29</v>
      </c>
      <c r="I991" s="840" t="s">
        <v>2612</v>
      </c>
      <c r="J991" s="842">
        <v>44393.0</v>
      </c>
      <c r="K991" s="839" t="s">
        <v>3641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8" t="s">
        <v>5796</v>
      </c>
      <c r="C992" s="839" t="s">
        <v>3636</v>
      </c>
      <c r="D992" s="840" t="s">
        <v>5534</v>
      </c>
      <c r="E992" s="841">
        <v>5000.0</v>
      </c>
      <c r="F992" s="840" t="s">
        <v>270</v>
      </c>
      <c r="G992" s="840" t="s">
        <v>18</v>
      </c>
      <c r="H992" s="840" t="s">
        <v>29</v>
      </c>
      <c r="I992" s="840" t="s">
        <v>2735</v>
      </c>
      <c r="J992" s="842">
        <v>44335.0</v>
      </c>
      <c r="K992" s="839" t="s">
        <v>3687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8" t="s">
        <v>5797</v>
      </c>
      <c r="C993" s="839" t="s">
        <v>3636</v>
      </c>
      <c r="D993" s="840" t="s">
        <v>5534</v>
      </c>
      <c r="E993" s="841">
        <v>18000.0</v>
      </c>
      <c r="F993" s="840" t="s">
        <v>4133</v>
      </c>
      <c r="G993" s="840" t="s">
        <v>18</v>
      </c>
      <c r="H993" s="840" t="s">
        <v>19</v>
      </c>
      <c r="I993" s="840" t="s">
        <v>3972</v>
      </c>
      <c r="J993" s="842">
        <v>44503.0</v>
      </c>
      <c r="K993" s="839" t="s">
        <v>3687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8" t="s">
        <v>5798</v>
      </c>
      <c r="C994" s="839" t="s">
        <v>3636</v>
      </c>
      <c r="D994" s="840" t="s">
        <v>5533</v>
      </c>
      <c r="E994" s="841">
        <v>101231.24</v>
      </c>
      <c r="F994" s="840" t="s">
        <v>4071</v>
      </c>
      <c r="G994" s="840" t="s">
        <v>18</v>
      </c>
      <c r="H994" s="840" t="s">
        <v>19</v>
      </c>
      <c r="I994" s="840" t="s">
        <v>3972</v>
      </c>
      <c r="J994" s="842">
        <v>44462.0</v>
      </c>
      <c r="K994" s="839" t="s">
        <v>3645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8" t="s">
        <v>3479</v>
      </c>
      <c r="C995" s="839" t="s">
        <v>3453</v>
      </c>
      <c r="D995" s="840" t="s">
        <v>5534</v>
      </c>
      <c r="E995" s="841">
        <v>8500.0</v>
      </c>
      <c r="F995" s="840" t="s">
        <v>3478</v>
      </c>
      <c r="G995" s="840" t="s">
        <v>18</v>
      </c>
      <c r="H995" s="840" t="s">
        <v>29</v>
      </c>
      <c r="I995" s="840" t="s">
        <v>5442</v>
      </c>
      <c r="J995" s="842">
        <v>44062.0</v>
      </c>
      <c r="K995" s="839" t="s">
        <v>3645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8" t="s">
        <v>5717</v>
      </c>
      <c r="C996" s="839" t="s">
        <v>3636</v>
      </c>
      <c r="D996" s="840" t="s">
        <v>5534</v>
      </c>
      <c r="E996" s="841">
        <v>90000.0</v>
      </c>
      <c r="F996" s="840" t="s">
        <v>5718</v>
      </c>
      <c r="G996" s="840" t="s">
        <v>18</v>
      </c>
      <c r="H996" s="840" t="s">
        <v>19</v>
      </c>
      <c r="I996" s="840" t="s">
        <v>20</v>
      </c>
      <c r="J996" s="842">
        <v>44645.0</v>
      </c>
      <c r="K996" s="839" t="s">
        <v>3645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8" t="s">
        <v>5799</v>
      </c>
      <c r="C997" s="839" t="s">
        <v>3636</v>
      </c>
      <c r="D997" s="840" t="s">
        <v>5533</v>
      </c>
      <c r="E997" s="841">
        <v>5000.0</v>
      </c>
      <c r="F997" s="840" t="s">
        <v>4742</v>
      </c>
      <c r="G997" s="840" t="s">
        <v>18</v>
      </c>
      <c r="H997" s="840" t="s">
        <v>19</v>
      </c>
      <c r="I997" s="840" t="s">
        <v>52</v>
      </c>
      <c r="J997" s="842">
        <v>44619.0</v>
      </c>
      <c r="K997" s="839" t="s">
        <v>3657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3" t="s">
        <v>5800</v>
      </c>
      <c r="C998" s="844" t="s">
        <v>3636</v>
      </c>
      <c r="D998" s="828" t="s">
        <v>5534</v>
      </c>
      <c r="E998" s="845">
        <v>55000.0</v>
      </c>
      <c r="F998" s="828" t="s">
        <v>1757</v>
      </c>
      <c r="G998" s="830" t="s">
        <v>18</v>
      </c>
      <c r="H998" s="830" t="s">
        <v>19</v>
      </c>
      <c r="I998" s="830" t="s">
        <v>20</v>
      </c>
      <c r="J998" s="830">
        <v>44613.0</v>
      </c>
      <c r="K998" s="830" t="s">
        <v>3854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3" t="s">
        <v>5801</v>
      </c>
      <c r="C999" s="844" t="s">
        <v>3636</v>
      </c>
      <c r="D999" s="828" t="s">
        <v>5534</v>
      </c>
      <c r="E999" s="845">
        <v>10000.0</v>
      </c>
      <c r="F999" s="828" t="s">
        <v>5802</v>
      </c>
      <c r="G999" s="830" t="s">
        <v>18</v>
      </c>
      <c r="H999" s="830" t="s">
        <v>19</v>
      </c>
      <c r="I999" s="830" t="s">
        <v>52</v>
      </c>
      <c r="J999" s="830">
        <v>44824.0</v>
      </c>
      <c r="K999" s="830" t="s">
        <v>38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8" t="s">
        <v>5556</v>
      </c>
      <c r="C1000" s="839" t="s">
        <v>3636</v>
      </c>
      <c r="D1000" s="840" t="s">
        <v>5534</v>
      </c>
      <c r="E1000" s="841">
        <v>25000.0</v>
      </c>
      <c r="F1000" s="840" t="s">
        <v>4209</v>
      </c>
      <c r="G1000" s="840" t="s">
        <v>67</v>
      </c>
      <c r="H1000" s="840" t="s">
        <v>29</v>
      </c>
      <c r="I1000" s="840" t="s">
        <v>3705</v>
      </c>
      <c r="J1000" s="842">
        <v>44263.0</v>
      </c>
      <c r="K1000" s="839" t="s">
        <v>3645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8" t="s">
        <v>5803</v>
      </c>
      <c r="C1001" s="839" t="s">
        <v>3636</v>
      </c>
      <c r="D1001" s="840" t="s">
        <v>5533</v>
      </c>
      <c r="E1001" s="841">
        <v>120608.02</v>
      </c>
      <c r="F1001" s="840" t="s">
        <v>5804</v>
      </c>
      <c r="G1001" s="840" t="s">
        <v>18</v>
      </c>
      <c r="H1001" s="840" t="s">
        <v>29</v>
      </c>
      <c r="I1001" s="840" t="s">
        <v>4179</v>
      </c>
      <c r="J1001" s="842">
        <v>44623.0</v>
      </c>
      <c r="K1001" s="839" t="s">
        <v>38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8" t="s">
        <v>5805</v>
      </c>
      <c r="C1002" s="839" t="s">
        <v>3636</v>
      </c>
      <c r="D1002" s="840" t="s">
        <v>5533</v>
      </c>
      <c r="E1002" s="841">
        <v>181532.44</v>
      </c>
      <c r="F1002" s="840" t="s">
        <v>4633</v>
      </c>
      <c r="G1002" s="840" t="s">
        <v>18</v>
      </c>
      <c r="H1002" s="840" t="s">
        <v>19</v>
      </c>
      <c r="I1002" s="840" t="s">
        <v>4634</v>
      </c>
      <c r="J1002" s="842">
        <v>44376.0</v>
      </c>
      <c r="K1002" s="839" t="s">
        <v>3657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8" t="s">
        <v>5743</v>
      </c>
      <c r="C1003" s="839" t="s">
        <v>3636</v>
      </c>
      <c r="D1003" s="840" t="s">
        <v>5534</v>
      </c>
      <c r="E1003" s="841">
        <v>200000.0</v>
      </c>
      <c r="F1003" s="840" t="s">
        <v>5744</v>
      </c>
      <c r="G1003" s="840" t="s">
        <v>18</v>
      </c>
      <c r="H1003" s="840" t="s">
        <v>19</v>
      </c>
      <c r="I1003" s="840" t="s">
        <v>5522</v>
      </c>
      <c r="J1003" s="842">
        <v>44454.0</v>
      </c>
      <c r="K1003" s="839" t="s">
        <v>3645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8" t="s">
        <v>5806</v>
      </c>
      <c r="C1004" s="839" t="s">
        <v>3636</v>
      </c>
      <c r="D1004" s="840" t="s">
        <v>5534</v>
      </c>
      <c r="E1004" s="841">
        <v>25000.0</v>
      </c>
      <c r="F1004" s="840" t="s">
        <v>4772</v>
      </c>
      <c r="G1004" s="840" t="s">
        <v>18</v>
      </c>
      <c r="H1004" s="840" t="s">
        <v>29</v>
      </c>
      <c r="I1004" s="840" t="s">
        <v>79</v>
      </c>
      <c r="J1004" s="842">
        <v>44385.0</v>
      </c>
      <c r="K1004" s="839" t="s">
        <v>3687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8" t="s">
        <v>5792</v>
      </c>
      <c r="C1005" s="839" t="s">
        <v>3636</v>
      </c>
      <c r="D1005" s="840" t="s">
        <v>5533</v>
      </c>
      <c r="E1005" s="841">
        <v>1473.07</v>
      </c>
      <c r="F1005" s="840" t="s">
        <v>4158</v>
      </c>
      <c r="G1005" s="840" t="s">
        <v>18</v>
      </c>
      <c r="H1005" s="840" t="s">
        <v>19</v>
      </c>
      <c r="I1005" s="840" t="s">
        <v>52</v>
      </c>
      <c r="J1005" s="842">
        <v>44251.0</v>
      </c>
      <c r="K1005" s="839" t="s">
        <v>3657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8" t="s">
        <v>5750</v>
      </c>
      <c r="C1006" s="839" t="s">
        <v>164</v>
      </c>
      <c r="D1006" s="840" t="s">
        <v>5533</v>
      </c>
      <c r="E1006" s="841">
        <v>74385.52</v>
      </c>
      <c r="F1006" s="840" t="s">
        <v>3008</v>
      </c>
      <c r="G1006" s="840" t="s">
        <v>18</v>
      </c>
      <c r="H1006" s="840" t="s">
        <v>62</v>
      </c>
      <c r="I1006" s="840" t="s">
        <v>2443</v>
      </c>
      <c r="J1006" s="842">
        <v>44568.0</v>
      </c>
      <c r="K1006" s="839" t="s">
        <v>38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8" t="s">
        <v>5807</v>
      </c>
      <c r="C1007" s="839" t="s">
        <v>3636</v>
      </c>
      <c r="D1007" s="840" t="s">
        <v>5534</v>
      </c>
      <c r="E1007" s="841">
        <v>7000.0</v>
      </c>
      <c r="F1007" s="840" t="s">
        <v>5808</v>
      </c>
      <c r="G1007" s="840" t="s">
        <v>18</v>
      </c>
      <c r="H1007" s="840" t="s">
        <v>19</v>
      </c>
      <c r="I1007" s="840" t="s">
        <v>20</v>
      </c>
      <c r="J1007" s="842">
        <v>44673.0</v>
      </c>
      <c r="K1007" s="839" t="s">
        <v>3653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8" t="s">
        <v>5809</v>
      </c>
      <c r="C1008" s="839" t="s">
        <v>3636</v>
      </c>
      <c r="D1008" s="840" t="s">
        <v>5533</v>
      </c>
      <c r="E1008" s="841">
        <v>157156.82</v>
      </c>
      <c r="F1008" s="840" t="s">
        <v>5810</v>
      </c>
      <c r="G1008" s="840" t="s">
        <v>18</v>
      </c>
      <c r="H1008" s="840" t="s">
        <v>29</v>
      </c>
      <c r="I1008" s="840" t="s">
        <v>824</v>
      </c>
      <c r="J1008" s="842">
        <v>44277.0</v>
      </c>
      <c r="K1008" s="839" t="s">
        <v>3653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8" t="s">
        <v>2684</v>
      </c>
      <c r="C1009" s="839" t="s">
        <v>164</v>
      </c>
      <c r="D1009" s="840" t="s">
        <v>5533</v>
      </c>
      <c r="E1009" s="841">
        <v>101893.24</v>
      </c>
      <c r="F1009" s="840" t="s">
        <v>2683</v>
      </c>
      <c r="G1009" s="840" t="s">
        <v>18</v>
      </c>
      <c r="H1009" s="840" t="s">
        <v>62</v>
      </c>
      <c r="I1009" s="840" t="s">
        <v>63</v>
      </c>
      <c r="J1009" s="842">
        <v>44365.0</v>
      </c>
      <c r="K1009" s="839" t="s">
        <v>3645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8" t="s">
        <v>5676</v>
      </c>
      <c r="C1010" s="839" t="s">
        <v>3636</v>
      </c>
      <c r="D1010" s="840" t="s">
        <v>5534</v>
      </c>
      <c r="E1010" s="841">
        <v>5500.0</v>
      </c>
      <c r="F1010" s="840" t="s">
        <v>2021</v>
      </c>
      <c r="G1010" s="840" t="s">
        <v>18</v>
      </c>
      <c r="H1010" s="840" t="s">
        <v>29</v>
      </c>
      <c r="I1010" s="840" t="s">
        <v>2612</v>
      </c>
      <c r="J1010" s="842">
        <v>44293.0</v>
      </c>
      <c r="K1010" s="839" t="s">
        <v>3641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8" t="s">
        <v>2983</v>
      </c>
      <c r="C1011" s="839" t="s">
        <v>164</v>
      </c>
      <c r="D1011" s="840" t="s">
        <v>5533</v>
      </c>
      <c r="E1011" s="841">
        <v>111338.29</v>
      </c>
      <c r="F1011" s="840" t="s">
        <v>2982</v>
      </c>
      <c r="G1011" s="840" t="s">
        <v>18</v>
      </c>
      <c r="H1011" s="840" t="s">
        <v>62</v>
      </c>
      <c r="I1011" s="840" t="s">
        <v>74</v>
      </c>
      <c r="J1011" s="842">
        <v>44600.0</v>
      </c>
      <c r="K1011" s="839" t="s">
        <v>3653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8" t="s">
        <v>5811</v>
      </c>
      <c r="C1012" s="839" t="s">
        <v>3636</v>
      </c>
      <c r="D1012" s="840" t="s">
        <v>5533</v>
      </c>
      <c r="E1012" s="841" t="s">
        <v>5812</v>
      </c>
      <c r="F1012" s="840" t="s">
        <v>4286</v>
      </c>
      <c r="G1012" s="840" t="s">
        <v>67</v>
      </c>
      <c r="H1012" s="840" t="s">
        <v>29</v>
      </c>
      <c r="I1012" s="840" t="s">
        <v>4287</v>
      </c>
      <c r="J1012" s="842">
        <v>44211.0</v>
      </c>
      <c r="K1012" s="839" t="s">
        <v>3657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8" t="s">
        <v>5699</v>
      </c>
      <c r="C1013" s="839" t="s">
        <v>3636</v>
      </c>
      <c r="D1013" s="840" t="s">
        <v>5534</v>
      </c>
      <c r="E1013" s="841">
        <v>30000.0</v>
      </c>
      <c r="F1013" s="840" t="s">
        <v>1459</v>
      </c>
      <c r="G1013" s="840" t="s">
        <v>18</v>
      </c>
      <c r="H1013" s="840" t="s">
        <v>29</v>
      </c>
      <c r="I1013" s="840" t="s">
        <v>4873</v>
      </c>
      <c r="J1013" s="842">
        <v>44594.0</v>
      </c>
      <c r="K1013" s="839" t="s">
        <v>38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5743</v>
      </c>
      <c r="C1014" s="769" t="s">
        <v>3636</v>
      </c>
      <c r="D1014" s="744" t="s">
        <v>5534</v>
      </c>
      <c r="E1014" s="770">
        <v>125000.0</v>
      </c>
      <c r="F1014" s="744" t="s">
        <v>5744</v>
      </c>
      <c r="G1014" s="754" t="s">
        <v>18</v>
      </c>
      <c r="H1014" s="754" t="s">
        <v>19</v>
      </c>
      <c r="I1014" s="754" t="s">
        <v>5522</v>
      </c>
      <c r="J1014" s="754">
        <v>44454.0</v>
      </c>
      <c r="K1014" s="754" t="s">
        <v>3645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5813</v>
      </c>
      <c r="C1015" s="769" t="s">
        <v>3636</v>
      </c>
      <c r="D1015" s="744" t="s">
        <v>5533</v>
      </c>
      <c r="E1015" s="770">
        <v>444418.17</v>
      </c>
      <c r="F1015" s="744" t="s">
        <v>4960</v>
      </c>
      <c r="G1015" s="754" t="s">
        <v>18</v>
      </c>
      <c r="H1015" s="754" t="s">
        <v>19</v>
      </c>
      <c r="I1015" s="754" t="s">
        <v>3972</v>
      </c>
      <c r="J1015" s="754">
        <v>44421.0</v>
      </c>
      <c r="K1015" s="754" t="s">
        <v>38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5740</v>
      </c>
      <c r="C1016" s="785" t="s">
        <v>3636</v>
      </c>
      <c r="D1016" s="786" t="s">
        <v>5534</v>
      </c>
      <c r="E1016" s="787">
        <v>10000.0</v>
      </c>
      <c r="F1016" s="786" t="s">
        <v>5814</v>
      </c>
      <c r="G1016" s="786" t="s">
        <v>18</v>
      </c>
      <c r="H1016" s="786" t="s">
        <v>19</v>
      </c>
      <c r="I1016" s="786" t="s">
        <v>55</v>
      </c>
      <c r="J1016" s="788">
        <v>44645.0</v>
      </c>
      <c r="K1016" s="785" t="s">
        <v>38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5815</v>
      </c>
      <c r="C1017" s="785" t="s">
        <v>3636</v>
      </c>
      <c r="D1017" s="786" t="s">
        <v>5533</v>
      </c>
      <c r="E1017" s="787">
        <v>608381.09</v>
      </c>
      <c r="F1017" s="786" t="s">
        <v>4658</v>
      </c>
      <c r="G1017" s="786" t="s">
        <v>18</v>
      </c>
      <c r="H1017" s="786" t="s">
        <v>29</v>
      </c>
      <c r="I1017" s="786" t="s">
        <v>3531</v>
      </c>
      <c r="J1017" s="788">
        <v>44341.0</v>
      </c>
      <c r="K1017" s="785" t="s">
        <v>4659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5774</v>
      </c>
      <c r="C1018" s="785" t="s">
        <v>3636</v>
      </c>
      <c r="D1018" s="786" t="s">
        <v>5534</v>
      </c>
      <c r="E1018" s="787">
        <v>5000.0</v>
      </c>
      <c r="F1018" s="786" t="s">
        <v>1214</v>
      </c>
      <c r="G1018" s="786" t="s">
        <v>67</v>
      </c>
      <c r="H1018" s="786" t="s">
        <v>29</v>
      </c>
      <c r="I1018" s="786" t="s">
        <v>3483</v>
      </c>
      <c r="J1018" s="788">
        <v>44138.0</v>
      </c>
      <c r="K1018" s="785" t="s">
        <v>3653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5740</v>
      </c>
      <c r="C1019" s="785" t="s">
        <v>3636</v>
      </c>
      <c r="D1019" s="786" t="s">
        <v>5534</v>
      </c>
      <c r="E1019" s="787">
        <v>5000.0</v>
      </c>
      <c r="F1019" s="786" t="s">
        <v>5814</v>
      </c>
      <c r="G1019" s="786" t="s">
        <v>18</v>
      </c>
      <c r="H1019" s="786" t="s">
        <v>19</v>
      </c>
      <c r="I1019" s="786" t="s">
        <v>55</v>
      </c>
      <c r="J1019" s="788">
        <v>44645.0</v>
      </c>
      <c r="K1019" s="785" t="s">
        <v>38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5690</v>
      </c>
      <c r="C1020" s="785" t="s">
        <v>3636</v>
      </c>
      <c r="D1020" s="786" t="s">
        <v>5534</v>
      </c>
      <c r="E1020" s="787">
        <v>25000.0</v>
      </c>
      <c r="F1020" s="786" t="s">
        <v>3791</v>
      </c>
      <c r="G1020" s="786" t="s">
        <v>18</v>
      </c>
      <c r="H1020" s="786" t="s">
        <v>29</v>
      </c>
      <c r="I1020" s="786" t="s">
        <v>3792</v>
      </c>
      <c r="J1020" s="788">
        <v>44061.0</v>
      </c>
      <c r="K1020" s="785" t="s">
        <v>3645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5816</v>
      </c>
      <c r="C1021" s="769" t="s">
        <v>3636</v>
      </c>
      <c r="D1021" s="744" t="s">
        <v>5533</v>
      </c>
      <c r="E1021" s="770">
        <v>835364.29</v>
      </c>
      <c r="F1021" s="744" t="s">
        <v>3950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3645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5817</v>
      </c>
      <c r="C1022" s="769" t="s">
        <v>3636</v>
      </c>
      <c r="D1022" s="744" t="s">
        <v>5533</v>
      </c>
      <c r="E1022" s="770">
        <v>1652454.72</v>
      </c>
      <c r="F1022" s="744" t="s">
        <v>3950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3645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5818</v>
      </c>
      <c r="C1023" s="769" t="s">
        <v>3636</v>
      </c>
      <c r="D1023" s="744" t="s">
        <v>5534</v>
      </c>
      <c r="E1023" s="770">
        <v>10000.0</v>
      </c>
      <c r="F1023" s="744" t="s">
        <v>4535</v>
      </c>
      <c r="G1023" s="754" t="s">
        <v>18</v>
      </c>
      <c r="H1023" s="754" t="s">
        <v>19</v>
      </c>
      <c r="I1023" s="754" t="s">
        <v>5819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5820</v>
      </c>
      <c r="C1024" s="769" t="s">
        <v>3636</v>
      </c>
      <c r="D1024" s="744" t="s">
        <v>5533</v>
      </c>
      <c r="E1024" s="770">
        <v>352012.79</v>
      </c>
      <c r="F1024" s="744" t="s">
        <v>3954</v>
      </c>
      <c r="G1024" s="754" t="s">
        <v>67</v>
      </c>
      <c r="H1024" s="754" t="s">
        <v>29</v>
      </c>
      <c r="I1024" s="754" t="s">
        <v>3904</v>
      </c>
      <c r="J1024" s="754">
        <v>44186.0</v>
      </c>
      <c r="K1024" s="754" t="s">
        <v>3653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5821</v>
      </c>
      <c r="C1025" s="769" t="s">
        <v>3636</v>
      </c>
      <c r="D1025" s="744" t="s">
        <v>5533</v>
      </c>
      <c r="E1025" s="770">
        <v>130273.59</v>
      </c>
      <c r="F1025" s="744" t="s">
        <v>4125</v>
      </c>
      <c r="G1025" s="754" t="s">
        <v>67</v>
      </c>
      <c r="H1025" s="754" t="s">
        <v>29</v>
      </c>
      <c r="I1025" s="754" t="s">
        <v>3483</v>
      </c>
      <c r="J1025" s="754">
        <v>44211.0</v>
      </c>
      <c r="K1025" s="754" t="s">
        <v>3645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5822</v>
      </c>
      <c r="C1026" s="769" t="s">
        <v>3636</v>
      </c>
      <c r="D1026" s="744" t="s">
        <v>5534</v>
      </c>
      <c r="E1026" s="770">
        <v>10000.0</v>
      </c>
      <c r="F1026" s="744" t="s">
        <v>3918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3653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5581</v>
      </c>
      <c r="C1027" s="769" t="s">
        <v>3636</v>
      </c>
      <c r="D1027" s="744" t="s">
        <v>5533</v>
      </c>
      <c r="E1027" s="770">
        <v>41167.95</v>
      </c>
      <c r="F1027" s="744" t="s">
        <v>3867</v>
      </c>
      <c r="G1027" s="754" t="s">
        <v>67</v>
      </c>
      <c r="H1027" s="754" t="s">
        <v>29</v>
      </c>
      <c r="I1027" s="754" t="s">
        <v>3483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5822</v>
      </c>
      <c r="C1028" s="769" t="s">
        <v>3636</v>
      </c>
      <c r="D1028" s="744" t="s">
        <v>5534</v>
      </c>
      <c r="E1028" s="770">
        <v>10000.0</v>
      </c>
      <c r="F1028" s="744" t="s">
        <v>3918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3653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5823</v>
      </c>
      <c r="C1029" s="769" t="s">
        <v>3636</v>
      </c>
      <c r="D1029" s="744" t="s">
        <v>5534</v>
      </c>
      <c r="E1029" s="770">
        <v>4000.0</v>
      </c>
      <c r="F1029" s="744" t="s">
        <v>3887</v>
      </c>
      <c r="G1029" s="754" t="s">
        <v>18</v>
      </c>
      <c r="H1029" s="754" t="s">
        <v>19</v>
      </c>
      <c r="I1029" s="754" t="s">
        <v>52</v>
      </c>
      <c r="J1029" s="754">
        <v>44497.0</v>
      </c>
      <c r="K1029" s="754" t="s">
        <v>3653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5824</v>
      </c>
      <c r="C1030" s="769" t="s">
        <v>3636</v>
      </c>
      <c r="D1030" s="744" t="s">
        <v>5533</v>
      </c>
      <c r="E1030" s="770">
        <v>160322.21</v>
      </c>
      <c r="F1030" s="744" t="s">
        <v>4613</v>
      </c>
      <c r="G1030" s="754" t="s">
        <v>18</v>
      </c>
      <c r="H1030" s="754" t="s">
        <v>19</v>
      </c>
      <c r="I1030" s="754" t="s">
        <v>3972</v>
      </c>
      <c r="J1030" s="754">
        <v>44487.0</v>
      </c>
      <c r="K1030" s="754" t="s">
        <v>3645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5825</v>
      </c>
      <c r="C1031" s="769" t="s">
        <v>3636</v>
      </c>
      <c r="D1031" s="744" t="s">
        <v>5534</v>
      </c>
      <c r="E1031" s="770">
        <v>96000.0</v>
      </c>
      <c r="F1031" s="744" t="s">
        <v>4693</v>
      </c>
      <c r="G1031" s="754" t="s">
        <v>18</v>
      </c>
      <c r="H1031" s="754" t="s">
        <v>19</v>
      </c>
      <c r="I1031" s="754" t="s">
        <v>42</v>
      </c>
      <c r="J1031" s="754">
        <v>44698.0</v>
      </c>
      <c r="K1031" s="754" t="s">
        <v>3657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5826</v>
      </c>
      <c r="C1032" s="769" t="s">
        <v>3636</v>
      </c>
      <c r="D1032" s="744" t="s">
        <v>5533</v>
      </c>
      <c r="E1032" s="770">
        <v>217697.33</v>
      </c>
      <c r="F1032" s="744" t="s">
        <v>5173</v>
      </c>
      <c r="G1032" s="754" t="s">
        <v>18</v>
      </c>
      <c r="H1032" s="754" t="s">
        <v>19</v>
      </c>
      <c r="I1032" s="754" t="s">
        <v>3972</v>
      </c>
      <c r="J1032" s="754">
        <v>44426.0</v>
      </c>
      <c r="K1032" s="754" t="s">
        <v>3653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2490</v>
      </c>
      <c r="C1033" s="769" t="s">
        <v>164</v>
      </c>
      <c r="D1033" s="744" t="s">
        <v>5533</v>
      </c>
      <c r="E1033" s="770">
        <v>865757.17</v>
      </c>
      <c r="F1033" s="744" t="s">
        <v>2489</v>
      </c>
      <c r="G1033" s="754" t="s">
        <v>18</v>
      </c>
      <c r="H1033" s="754" t="s">
        <v>62</v>
      </c>
      <c r="I1033" s="754" t="s">
        <v>2443</v>
      </c>
      <c r="J1033" s="754">
        <v>44263.0</v>
      </c>
      <c r="K1033" s="754" t="s">
        <v>38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5827</v>
      </c>
      <c r="C1034" s="769" t="s">
        <v>3636</v>
      </c>
      <c r="D1034" s="744" t="s">
        <v>5533</v>
      </c>
      <c r="E1034" s="770">
        <v>662610.46</v>
      </c>
      <c r="F1034" s="744" t="s">
        <v>4714</v>
      </c>
      <c r="G1034" s="754" t="s">
        <v>18</v>
      </c>
      <c r="H1034" s="754" t="s">
        <v>19</v>
      </c>
      <c r="I1034" s="754" t="s">
        <v>3972</v>
      </c>
      <c r="J1034" s="754">
        <v>44517.0</v>
      </c>
      <c r="K1034" s="744" t="s">
        <v>3687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5828</v>
      </c>
      <c r="C1035" s="769" t="s">
        <v>3636</v>
      </c>
      <c r="D1035" s="744" t="s">
        <v>5534</v>
      </c>
      <c r="E1035" s="770">
        <v>17000.0</v>
      </c>
      <c r="F1035" s="744" t="s">
        <v>5135</v>
      </c>
      <c r="G1035" s="754" t="s">
        <v>67</v>
      </c>
      <c r="H1035" s="754" t="s">
        <v>29</v>
      </c>
      <c r="I1035" s="754" t="s">
        <v>3907</v>
      </c>
      <c r="J1035" s="754">
        <v>44147.0</v>
      </c>
      <c r="K1035" s="754" t="s">
        <v>3657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5774</v>
      </c>
      <c r="C1036" s="769" t="s">
        <v>3636</v>
      </c>
      <c r="D1036" s="744" t="s">
        <v>5534</v>
      </c>
      <c r="E1036" s="770">
        <v>20000.0</v>
      </c>
      <c r="F1036" s="744" t="s">
        <v>1214</v>
      </c>
      <c r="G1036" s="754" t="s">
        <v>67</v>
      </c>
      <c r="H1036" s="754" t="s">
        <v>29</v>
      </c>
      <c r="I1036" s="754" t="s">
        <v>3483</v>
      </c>
      <c r="J1036" s="754">
        <v>44138.0</v>
      </c>
      <c r="K1036" s="754" t="s">
        <v>3653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5690</v>
      </c>
      <c r="C1037" s="769" t="s">
        <v>3636</v>
      </c>
      <c r="D1037" s="744" t="s">
        <v>5534</v>
      </c>
      <c r="E1037" s="770">
        <v>25000.0</v>
      </c>
      <c r="F1037" s="744" t="s">
        <v>3791</v>
      </c>
      <c r="G1037" s="754" t="s">
        <v>18</v>
      </c>
      <c r="H1037" s="754" t="s">
        <v>29</v>
      </c>
      <c r="I1037" s="754" t="s">
        <v>3792</v>
      </c>
      <c r="J1037" s="754">
        <v>44061.0</v>
      </c>
      <c r="K1037" s="754" t="s">
        <v>3645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5829</v>
      </c>
      <c r="C1038" s="769" t="s">
        <v>3636</v>
      </c>
      <c r="D1038" s="744" t="s">
        <v>5533</v>
      </c>
      <c r="E1038" s="770">
        <v>384533.87</v>
      </c>
      <c r="F1038" s="744" t="s">
        <v>5116</v>
      </c>
      <c r="G1038" s="754" t="s">
        <v>18</v>
      </c>
      <c r="H1038" s="754" t="s">
        <v>19</v>
      </c>
      <c r="I1038" s="754" t="s">
        <v>3972</v>
      </c>
      <c r="J1038" s="754">
        <v>44421.0</v>
      </c>
      <c r="K1038" s="754" t="s">
        <v>3653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5699</v>
      </c>
      <c r="C1039" s="769" t="s">
        <v>3636</v>
      </c>
      <c r="D1039" s="744" t="s">
        <v>5534</v>
      </c>
      <c r="E1039" s="770">
        <v>30000.0</v>
      </c>
      <c r="F1039" s="744" t="s">
        <v>1459</v>
      </c>
      <c r="G1039" s="754" t="s">
        <v>18</v>
      </c>
      <c r="H1039" s="754" t="s">
        <v>29</v>
      </c>
      <c r="I1039" s="754" t="s">
        <v>5525</v>
      </c>
      <c r="J1039" s="754">
        <v>44594.0</v>
      </c>
      <c r="K1039" s="754" t="s">
        <v>38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5830</v>
      </c>
      <c r="C1040" s="769" t="s">
        <v>3636</v>
      </c>
      <c r="D1040" s="744" t="s">
        <v>2366</v>
      </c>
      <c r="E1040" s="770">
        <v>190943.67</v>
      </c>
      <c r="F1040" s="744" t="s">
        <v>5831</v>
      </c>
      <c r="G1040" s="754" t="s">
        <v>2358</v>
      </c>
      <c r="H1040" s="754" t="s">
        <v>29</v>
      </c>
      <c r="I1040" s="754" t="s">
        <v>2358</v>
      </c>
      <c r="J1040" s="754">
        <v>44361.0</v>
      </c>
      <c r="K1040" s="754" t="s">
        <v>3653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5832</v>
      </c>
      <c r="C1041" s="769" t="s">
        <v>3636</v>
      </c>
      <c r="D1041" s="744" t="s">
        <v>5533</v>
      </c>
      <c r="E1041" s="770">
        <v>32923.57</v>
      </c>
      <c r="F1041" s="744" t="s">
        <v>4854</v>
      </c>
      <c r="G1041" s="754" t="s">
        <v>18</v>
      </c>
      <c r="H1041" s="754" t="s">
        <v>19</v>
      </c>
      <c r="I1041" s="754" t="s">
        <v>4855</v>
      </c>
      <c r="J1041" s="754">
        <v>44623.0</v>
      </c>
      <c r="K1041" s="744" t="s">
        <v>5833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5822</v>
      </c>
      <c r="C1042" s="769" t="s">
        <v>3636</v>
      </c>
      <c r="D1042" s="744" t="s">
        <v>5534</v>
      </c>
      <c r="E1042" s="770">
        <v>10000.0</v>
      </c>
      <c r="F1042" s="744" t="s">
        <v>3918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3653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5834</v>
      </c>
      <c r="C1043" s="769" t="s">
        <v>3636</v>
      </c>
      <c r="D1043" s="744" t="s">
        <v>5534</v>
      </c>
      <c r="E1043" s="770">
        <v>96196.0</v>
      </c>
      <c r="F1043" s="744" t="s">
        <v>4350</v>
      </c>
      <c r="G1043" s="754" t="s">
        <v>18</v>
      </c>
      <c r="H1043" s="754" t="s">
        <v>29</v>
      </c>
      <c r="I1043" s="754" t="s">
        <v>3966</v>
      </c>
      <c r="J1043" s="754">
        <v>44218.0</v>
      </c>
      <c r="K1043" s="754" t="s">
        <v>3641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3636</v>
      </c>
      <c r="D1044" s="744" t="s">
        <v>5534</v>
      </c>
      <c r="E1044" s="770">
        <v>21000.0</v>
      </c>
      <c r="F1044" s="744" t="s">
        <v>4772</v>
      </c>
      <c r="G1044" s="754" t="s">
        <v>18</v>
      </c>
      <c r="H1044" s="754" t="s">
        <v>29</v>
      </c>
      <c r="I1044" s="754" t="s">
        <v>79</v>
      </c>
      <c r="J1044" s="754">
        <v>44385.0</v>
      </c>
      <c r="K1044" s="754" t="s">
        <v>3687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5835</v>
      </c>
      <c r="C1045" s="769" t="s">
        <v>3636</v>
      </c>
      <c r="D1045" s="744" t="s">
        <v>5533</v>
      </c>
      <c r="E1045" s="770" t="s">
        <v>2409</v>
      </c>
      <c r="F1045" s="744" t="s">
        <v>5836</v>
      </c>
      <c r="G1045" s="754" t="s">
        <v>18</v>
      </c>
      <c r="H1045" s="754" t="s">
        <v>62</v>
      </c>
      <c r="I1045" s="754" t="s">
        <v>74</v>
      </c>
      <c r="J1045" s="754">
        <v>44824.0</v>
      </c>
      <c r="K1045" s="754" t="s">
        <v>3657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5837</v>
      </c>
      <c r="C1046" s="769" t="s">
        <v>3636</v>
      </c>
      <c r="D1046" s="744" t="s">
        <v>5534</v>
      </c>
      <c r="E1046" s="770">
        <v>60000.0</v>
      </c>
      <c r="F1046" s="744" t="s">
        <v>3683</v>
      </c>
      <c r="G1046" s="754" t="s">
        <v>18</v>
      </c>
      <c r="H1046" s="754" t="s">
        <v>29</v>
      </c>
      <c r="I1046" s="754" t="s">
        <v>79</v>
      </c>
      <c r="J1046" s="754">
        <v>44652.0</v>
      </c>
      <c r="K1046" s="754" t="s">
        <v>38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5818</v>
      </c>
      <c r="C1047" s="769" t="s">
        <v>3636</v>
      </c>
      <c r="D1047" s="744" t="s">
        <v>5534</v>
      </c>
      <c r="E1047" s="770">
        <v>18000.0</v>
      </c>
      <c r="F1047" s="744" t="s">
        <v>4535</v>
      </c>
      <c r="G1047" s="754" t="s">
        <v>18</v>
      </c>
      <c r="H1047" s="754" t="s">
        <v>19</v>
      </c>
      <c r="I1047" s="754" t="s">
        <v>5819</v>
      </c>
      <c r="J1047" s="754">
        <v>44776.0</v>
      </c>
      <c r="K1047" s="754" t="s">
        <v>3657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5838</v>
      </c>
      <c r="C1048" s="769" t="s">
        <v>3636</v>
      </c>
      <c r="D1048" s="744" t="s">
        <v>5533</v>
      </c>
      <c r="E1048" s="770">
        <v>156696.82</v>
      </c>
      <c r="F1048" s="744" t="s">
        <v>5839</v>
      </c>
      <c r="G1048" s="754" t="s">
        <v>18</v>
      </c>
      <c r="H1048" s="754" t="s">
        <v>19</v>
      </c>
      <c r="I1048" s="754" t="s">
        <v>3972</v>
      </c>
      <c r="J1048" s="754">
        <v>44461.0</v>
      </c>
      <c r="K1048" s="754" t="s">
        <v>38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5840</v>
      </c>
      <c r="C1049" s="769" t="s">
        <v>3636</v>
      </c>
      <c r="D1049" s="744" t="s">
        <v>5534</v>
      </c>
      <c r="E1049" s="770">
        <v>4800.0</v>
      </c>
      <c r="F1049" s="744" t="s">
        <v>578</v>
      </c>
      <c r="G1049" s="754" t="s">
        <v>18</v>
      </c>
      <c r="H1049" s="754" t="s">
        <v>29</v>
      </c>
      <c r="I1049" s="754" t="s">
        <v>234</v>
      </c>
      <c r="J1049" s="754">
        <v>44819.0</v>
      </c>
      <c r="K1049" s="754" t="s">
        <v>3653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5840</v>
      </c>
      <c r="C1050" s="769" t="s">
        <v>3636</v>
      </c>
      <c r="D1050" s="744" t="s">
        <v>5534</v>
      </c>
      <c r="E1050" s="770">
        <v>7477.76</v>
      </c>
      <c r="F1050" s="744" t="s">
        <v>578</v>
      </c>
      <c r="G1050" s="754" t="s">
        <v>18</v>
      </c>
      <c r="H1050" s="754" t="s">
        <v>29</v>
      </c>
      <c r="I1050" s="754" t="s">
        <v>234</v>
      </c>
      <c r="J1050" s="754">
        <v>44819.0</v>
      </c>
      <c r="K1050" s="754" t="s">
        <v>3653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5841</v>
      </c>
      <c r="C1051" s="769" t="s">
        <v>3636</v>
      </c>
      <c r="D1051" s="744" t="s">
        <v>5534</v>
      </c>
      <c r="E1051" s="770">
        <v>199998.0</v>
      </c>
      <c r="F1051" s="744" t="s">
        <v>4383</v>
      </c>
      <c r="G1051" s="754" t="s">
        <v>18</v>
      </c>
      <c r="H1051" s="754" t="s">
        <v>19</v>
      </c>
      <c r="I1051" s="754" t="s">
        <v>52</v>
      </c>
      <c r="J1051" s="754">
        <v>44739.0</v>
      </c>
      <c r="K1051" s="754" t="s">
        <v>38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5842</v>
      </c>
      <c r="C1052" s="769" t="s">
        <v>3636</v>
      </c>
      <c r="D1052" s="744" t="s">
        <v>5533</v>
      </c>
      <c r="E1052" s="770">
        <v>104271.35</v>
      </c>
      <c r="F1052" s="744" t="s">
        <v>3753</v>
      </c>
      <c r="G1052" s="754" t="s">
        <v>18</v>
      </c>
      <c r="H1052" s="754" t="s">
        <v>19</v>
      </c>
      <c r="I1052" s="754" t="s">
        <v>52</v>
      </c>
      <c r="J1052" s="754">
        <v>44460.0</v>
      </c>
      <c r="K1052" s="754" t="s">
        <v>3754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5825</v>
      </c>
      <c r="C1053" s="769" t="s">
        <v>3636</v>
      </c>
      <c r="D1053" s="744" t="s">
        <v>5534</v>
      </c>
      <c r="E1053" s="770">
        <v>400000.0</v>
      </c>
      <c r="F1053" s="744" t="s">
        <v>5843</v>
      </c>
      <c r="G1053" s="754" t="s">
        <v>18</v>
      </c>
      <c r="H1053" s="754" t="s">
        <v>19</v>
      </c>
      <c r="I1053" s="754" t="s">
        <v>42</v>
      </c>
      <c r="J1053" s="754">
        <v>44698.0</v>
      </c>
      <c r="K1053" s="754" t="s">
        <v>3657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5556</v>
      </c>
      <c r="C1054" s="769" t="s">
        <v>3636</v>
      </c>
      <c r="D1054" s="744" t="s">
        <v>5534</v>
      </c>
      <c r="E1054" s="770">
        <v>10000.0</v>
      </c>
      <c r="F1054" s="744" t="s">
        <v>4209</v>
      </c>
      <c r="G1054" s="754" t="s">
        <v>67</v>
      </c>
      <c r="H1054" s="754" t="s">
        <v>29</v>
      </c>
      <c r="I1054" s="754" t="s">
        <v>3705</v>
      </c>
      <c r="J1054" s="754">
        <v>44263.0</v>
      </c>
      <c r="K1054" s="754" t="s">
        <v>3645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5699</v>
      </c>
      <c r="C1055" s="769" t="s">
        <v>3636</v>
      </c>
      <c r="D1055" s="744" t="s">
        <v>5534</v>
      </c>
      <c r="E1055" s="770">
        <v>30000.0</v>
      </c>
      <c r="F1055" s="744" t="s">
        <v>1459</v>
      </c>
      <c r="G1055" s="754" t="s">
        <v>18</v>
      </c>
      <c r="H1055" s="754" t="s">
        <v>29</v>
      </c>
      <c r="I1055" s="754" t="s">
        <v>5525</v>
      </c>
      <c r="J1055" s="754">
        <v>44594.0</v>
      </c>
      <c r="K1055" s="754" t="s">
        <v>38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5844</v>
      </c>
      <c r="C1056" s="769" t="s">
        <v>3636</v>
      </c>
      <c r="D1056" s="744" t="s">
        <v>5534</v>
      </c>
      <c r="E1056" s="770">
        <v>10000.0</v>
      </c>
      <c r="F1056" s="744" t="s">
        <v>3767</v>
      </c>
      <c r="G1056" s="754" t="s">
        <v>67</v>
      </c>
      <c r="H1056" s="754" t="s">
        <v>29</v>
      </c>
      <c r="I1056" s="754" t="s">
        <v>3483</v>
      </c>
      <c r="J1056" s="754">
        <v>44217.0</v>
      </c>
      <c r="K1056" s="754" t="s">
        <v>3645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5845</v>
      </c>
      <c r="C1057" s="769" t="s">
        <v>3636</v>
      </c>
      <c r="D1057" s="744" t="s">
        <v>5534</v>
      </c>
      <c r="E1057" s="770">
        <v>2000.0</v>
      </c>
      <c r="F1057" s="744" t="s">
        <v>697</v>
      </c>
      <c r="G1057" s="754" t="s">
        <v>67</v>
      </c>
      <c r="H1057" s="754" t="s">
        <v>29</v>
      </c>
      <c r="I1057" s="754" t="s">
        <v>5480</v>
      </c>
      <c r="J1057" s="754">
        <v>44421.0</v>
      </c>
      <c r="K1057" s="754" t="s">
        <v>3645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5825</v>
      </c>
      <c r="C1058" s="769" t="s">
        <v>3636</v>
      </c>
      <c r="D1058" s="744" t="s">
        <v>5534</v>
      </c>
      <c r="E1058" s="770">
        <v>122000.0</v>
      </c>
      <c r="F1058" s="744" t="s">
        <v>4693</v>
      </c>
      <c r="G1058" s="754" t="s">
        <v>18</v>
      </c>
      <c r="H1058" s="754" t="s">
        <v>19</v>
      </c>
      <c r="I1058" s="754" t="s">
        <v>42</v>
      </c>
      <c r="J1058" s="754">
        <v>44698.0</v>
      </c>
      <c r="K1058" s="754" t="s">
        <v>3657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5825</v>
      </c>
      <c r="C1059" s="769" t="s">
        <v>3636</v>
      </c>
      <c r="D1059" s="744" t="s">
        <v>5534</v>
      </c>
      <c r="E1059" s="770">
        <v>13000.0</v>
      </c>
      <c r="F1059" s="744" t="s">
        <v>4693</v>
      </c>
      <c r="G1059" s="754" t="s">
        <v>18</v>
      </c>
      <c r="H1059" s="754" t="s">
        <v>19</v>
      </c>
      <c r="I1059" s="754" t="s">
        <v>42</v>
      </c>
      <c r="J1059" s="754">
        <v>44698.0</v>
      </c>
      <c r="K1059" s="754" t="s">
        <v>3657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5690</v>
      </c>
      <c r="C1060" s="769" t="s">
        <v>3636</v>
      </c>
      <c r="D1060" s="744" t="s">
        <v>5534</v>
      </c>
      <c r="E1060" s="770">
        <v>25000.0</v>
      </c>
      <c r="F1060" s="744" t="s">
        <v>3791</v>
      </c>
      <c r="G1060" s="754" t="s">
        <v>18</v>
      </c>
      <c r="H1060" s="754" t="s">
        <v>29</v>
      </c>
      <c r="I1060" s="754" t="s">
        <v>3792</v>
      </c>
      <c r="J1060" s="754">
        <v>44061.0</v>
      </c>
      <c r="K1060" s="754" t="s">
        <v>3645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5731</v>
      </c>
      <c r="C1061" s="704" t="s">
        <v>3636</v>
      </c>
      <c r="D1061" s="744" t="s">
        <v>5534</v>
      </c>
      <c r="E1061" s="756">
        <v>50000.0</v>
      </c>
      <c r="F1061" s="704" t="s">
        <v>1714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3645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5706</v>
      </c>
      <c r="C1062" s="785" t="s">
        <v>3636</v>
      </c>
      <c r="D1062" s="786" t="s">
        <v>5534</v>
      </c>
      <c r="E1062" s="787">
        <v>18000.0</v>
      </c>
      <c r="F1062" s="786" t="s">
        <v>3685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3653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5846</v>
      </c>
      <c r="C1063" s="785" t="s">
        <v>3636</v>
      </c>
      <c r="D1063" s="786" t="s">
        <v>5534</v>
      </c>
      <c r="E1063" s="787">
        <v>50000.0</v>
      </c>
      <c r="F1063" s="786" t="s">
        <v>5847</v>
      </c>
      <c r="G1063" s="786" t="s">
        <v>18</v>
      </c>
      <c r="H1063" s="786" t="s">
        <v>29</v>
      </c>
      <c r="I1063" s="786" t="s">
        <v>72</v>
      </c>
      <c r="J1063" s="788">
        <v>44831.0</v>
      </c>
      <c r="K1063" s="754" t="s">
        <v>3641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5848</v>
      </c>
      <c r="C1064" s="744" t="s">
        <v>3636</v>
      </c>
      <c r="D1064" s="744" t="s">
        <v>5534</v>
      </c>
      <c r="E1064" s="787">
        <v>10000.0</v>
      </c>
      <c r="F1064" s="786" t="s">
        <v>1306</v>
      </c>
      <c r="G1064" s="744" t="s">
        <v>18</v>
      </c>
      <c r="H1064" s="744" t="s">
        <v>19</v>
      </c>
      <c r="I1064" s="744" t="s">
        <v>5819</v>
      </c>
      <c r="J1064" s="754">
        <v>44733.0</v>
      </c>
      <c r="K1064" s="744" t="s">
        <v>3653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5706</v>
      </c>
      <c r="C1065" s="785" t="s">
        <v>3636</v>
      </c>
      <c r="D1065" s="786" t="s">
        <v>5534</v>
      </c>
      <c r="E1065" s="787">
        <v>20000.0</v>
      </c>
      <c r="F1065" s="786" t="s">
        <v>3685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3653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4">
        <v>5681841.0</v>
      </c>
      <c r="C1066" s="704" t="s">
        <v>3636</v>
      </c>
      <c r="D1066" s="744" t="s">
        <v>5534</v>
      </c>
      <c r="E1066" s="756">
        <v>50000.0</v>
      </c>
      <c r="F1066" s="824" t="s">
        <v>5088</v>
      </c>
      <c r="G1066" s="733" t="s">
        <v>18</v>
      </c>
      <c r="H1066" s="744" t="s">
        <v>19</v>
      </c>
      <c r="I1066" s="744" t="s">
        <v>55</v>
      </c>
      <c r="J1066" s="791">
        <v>44469.0</v>
      </c>
      <c r="K1066" s="782" t="s">
        <v>3653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5849</v>
      </c>
      <c r="C1067" s="744" t="s">
        <v>3636</v>
      </c>
      <c r="D1067" s="744" t="s">
        <v>5534</v>
      </c>
      <c r="E1067" s="756">
        <v>10000.0</v>
      </c>
      <c r="F1067" s="744" t="s">
        <v>4150</v>
      </c>
      <c r="G1067" s="744" t="s">
        <v>18</v>
      </c>
      <c r="H1067" s="744" t="s">
        <v>556</v>
      </c>
      <c r="I1067" s="744" t="s">
        <v>4151</v>
      </c>
      <c r="J1067" s="754">
        <v>44260.0</v>
      </c>
      <c r="K1067" s="744" t="s">
        <v>3657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5850</v>
      </c>
      <c r="C1068" s="744" t="s">
        <v>3636</v>
      </c>
      <c r="D1068" s="744" t="s">
        <v>5534</v>
      </c>
      <c r="E1068" s="756">
        <v>4000.0</v>
      </c>
      <c r="F1068" s="744" t="s">
        <v>4722</v>
      </c>
      <c r="G1068" s="744" t="s">
        <v>18</v>
      </c>
      <c r="H1068" s="744" t="s">
        <v>29</v>
      </c>
      <c r="I1068" s="744" t="s">
        <v>55</v>
      </c>
      <c r="J1068" s="754">
        <v>44749.0</v>
      </c>
      <c r="K1068" s="744" t="s">
        <v>38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5781</v>
      </c>
      <c r="C1069" s="785" t="s">
        <v>3636</v>
      </c>
      <c r="D1069" s="786" t="s">
        <v>5534</v>
      </c>
      <c r="E1069" s="787">
        <v>30000.0</v>
      </c>
      <c r="F1069" s="786" t="s">
        <v>58</v>
      </c>
      <c r="G1069" s="786" t="s">
        <v>18</v>
      </c>
      <c r="H1069" s="786" t="s">
        <v>19</v>
      </c>
      <c r="I1069" s="786" t="s">
        <v>55</v>
      </c>
      <c r="J1069" s="788">
        <v>44568.0</v>
      </c>
      <c r="K1069" s="785" t="s">
        <v>4303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3636</v>
      </c>
      <c r="D1070" s="744" t="s">
        <v>5534</v>
      </c>
      <c r="E1070" s="756">
        <v>500.0</v>
      </c>
      <c r="F1070" s="744" t="s">
        <v>4133</v>
      </c>
      <c r="G1070" s="733" t="s">
        <v>18</v>
      </c>
      <c r="H1070" s="744" t="s">
        <v>19</v>
      </c>
      <c r="I1070" s="744" t="s">
        <v>3972</v>
      </c>
      <c r="J1070" s="754">
        <v>44503.0</v>
      </c>
      <c r="K1070" s="704" t="s">
        <v>3687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5851</v>
      </c>
      <c r="C1071" s="744" t="s">
        <v>3636</v>
      </c>
      <c r="D1071" s="744" t="s">
        <v>5534</v>
      </c>
      <c r="E1071" s="756">
        <v>15000.0</v>
      </c>
      <c r="F1071" s="744" t="s">
        <v>3704</v>
      </c>
      <c r="G1071" s="744" t="s">
        <v>67</v>
      </c>
      <c r="H1071" s="744" t="s">
        <v>29</v>
      </c>
      <c r="I1071" s="744" t="s">
        <v>5142</v>
      </c>
      <c r="J1071" s="754">
        <v>44085.0</v>
      </c>
      <c r="K1071" s="744" t="s">
        <v>3645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5840</v>
      </c>
      <c r="C1072" s="744" t="s">
        <v>3636</v>
      </c>
      <c r="D1072" s="744" t="s">
        <v>5534</v>
      </c>
      <c r="E1072" s="756">
        <v>4500.0</v>
      </c>
      <c r="F1072" s="744" t="s">
        <v>578</v>
      </c>
      <c r="G1072" s="744" t="s">
        <v>18</v>
      </c>
      <c r="H1072" s="744" t="s">
        <v>29</v>
      </c>
      <c r="I1072" s="744" t="s">
        <v>234</v>
      </c>
      <c r="J1072" s="754">
        <v>44819.0</v>
      </c>
      <c r="K1072" s="744" t="s">
        <v>3653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5850</v>
      </c>
      <c r="C1073" s="744" t="s">
        <v>3636</v>
      </c>
      <c r="D1073" s="744" t="s">
        <v>5534</v>
      </c>
      <c r="E1073" s="756">
        <v>6500.0</v>
      </c>
      <c r="F1073" s="744" t="s">
        <v>4722</v>
      </c>
      <c r="G1073" s="744" t="s">
        <v>18</v>
      </c>
      <c r="H1073" s="744" t="s">
        <v>29</v>
      </c>
      <c r="I1073" s="744" t="s">
        <v>55</v>
      </c>
      <c r="J1073" s="754">
        <v>44749.0</v>
      </c>
      <c r="K1073" s="744" t="s">
        <v>38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5852</v>
      </c>
      <c r="C1074" s="744" t="s">
        <v>3636</v>
      </c>
      <c r="D1074" s="744" t="s">
        <v>5534</v>
      </c>
      <c r="E1074" s="756">
        <v>100000.0</v>
      </c>
      <c r="F1074" s="744" t="s">
        <v>4572</v>
      </c>
      <c r="G1074" s="744" t="s">
        <v>18</v>
      </c>
      <c r="H1074" s="744" t="s">
        <v>19</v>
      </c>
      <c r="I1074" s="744" t="s">
        <v>42</v>
      </c>
      <c r="J1074" s="754">
        <v>44790.0</v>
      </c>
      <c r="K1074" s="744" t="s">
        <v>3653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5699</v>
      </c>
      <c r="C1075" s="744" t="s">
        <v>3636</v>
      </c>
      <c r="D1075" s="744" t="s">
        <v>5534</v>
      </c>
      <c r="E1075" s="756">
        <v>30000.0</v>
      </c>
      <c r="F1075" s="744" t="s">
        <v>1459</v>
      </c>
      <c r="G1075" s="733" t="s">
        <v>18</v>
      </c>
      <c r="H1075" s="824" t="s">
        <v>29</v>
      </c>
      <c r="I1075" s="733" t="s">
        <v>5700</v>
      </c>
      <c r="J1075" s="780">
        <v>44594.0</v>
      </c>
      <c r="K1075" s="744" t="s">
        <v>38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5848</v>
      </c>
      <c r="C1076" s="744" t="s">
        <v>3636</v>
      </c>
      <c r="D1076" s="744" t="s">
        <v>5534</v>
      </c>
      <c r="E1076" s="756">
        <v>1000.0</v>
      </c>
      <c r="F1076" s="744" t="s">
        <v>5853</v>
      </c>
      <c r="G1076" s="744" t="s">
        <v>18</v>
      </c>
      <c r="H1076" s="744" t="s">
        <v>19</v>
      </c>
      <c r="I1076" s="744" t="s">
        <v>5819</v>
      </c>
      <c r="J1076" s="754">
        <v>44733.0</v>
      </c>
      <c r="K1076" s="744" t="s">
        <v>3653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5854</v>
      </c>
      <c r="C1077" s="744" t="s">
        <v>3636</v>
      </c>
      <c r="D1077" s="744" t="s">
        <v>5534</v>
      </c>
      <c r="E1077" s="756">
        <v>60000.0</v>
      </c>
      <c r="F1077" s="744" t="s">
        <v>115</v>
      </c>
      <c r="G1077" s="744" t="s">
        <v>18</v>
      </c>
      <c r="H1077" s="744" t="s">
        <v>29</v>
      </c>
      <c r="I1077" s="744" t="s">
        <v>79</v>
      </c>
      <c r="J1077" s="754">
        <v>44802.0</v>
      </c>
      <c r="K1077" s="744" t="s">
        <v>38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5795</v>
      </c>
      <c r="C1078" s="744" t="s">
        <v>3636</v>
      </c>
      <c r="D1078" s="744" t="s">
        <v>5534</v>
      </c>
      <c r="E1078" s="756">
        <v>8000.0</v>
      </c>
      <c r="F1078" s="744" t="s">
        <v>4559</v>
      </c>
      <c r="G1078" s="744" t="s">
        <v>18</v>
      </c>
      <c r="H1078" s="744" t="s">
        <v>29</v>
      </c>
      <c r="I1078" s="744" t="s">
        <v>2612</v>
      </c>
      <c r="J1078" s="754">
        <v>44393.0</v>
      </c>
      <c r="K1078" s="744" t="s">
        <v>3641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5855</v>
      </c>
      <c r="C1079" s="744" t="s">
        <v>3636</v>
      </c>
      <c r="D1079" s="744" t="s">
        <v>5534</v>
      </c>
      <c r="E1079" s="756">
        <v>6000.0</v>
      </c>
      <c r="F1079" s="744" t="s">
        <v>407</v>
      </c>
      <c r="G1079" s="744" t="s">
        <v>18</v>
      </c>
      <c r="H1079" s="744" t="s">
        <v>19</v>
      </c>
      <c r="I1079" s="744" t="s">
        <v>55</v>
      </c>
      <c r="J1079" s="754">
        <v>44767.0</v>
      </c>
      <c r="K1079" s="744" t="s">
        <v>38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5825</v>
      </c>
      <c r="C1080" s="769" t="s">
        <v>3636</v>
      </c>
      <c r="D1080" s="744" t="s">
        <v>5534</v>
      </c>
      <c r="E1080" s="770">
        <v>85000.0</v>
      </c>
      <c r="F1080" s="744" t="s">
        <v>4693</v>
      </c>
      <c r="G1080" s="754" t="s">
        <v>18</v>
      </c>
      <c r="H1080" s="754" t="s">
        <v>19</v>
      </c>
      <c r="I1080" s="754" t="s">
        <v>42</v>
      </c>
      <c r="J1080" s="754">
        <v>44698.0</v>
      </c>
      <c r="K1080" s="754" t="s">
        <v>3657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4">
        <v>5681841.0</v>
      </c>
      <c r="C1081" s="704" t="s">
        <v>3636</v>
      </c>
      <c r="D1081" s="744" t="s">
        <v>5534</v>
      </c>
      <c r="E1081" s="756">
        <v>100000.0</v>
      </c>
      <c r="F1081" s="824" t="s">
        <v>5088</v>
      </c>
      <c r="G1081" s="733" t="s">
        <v>18</v>
      </c>
      <c r="H1081" s="744" t="s">
        <v>19</v>
      </c>
      <c r="I1081" s="744" t="s">
        <v>55</v>
      </c>
      <c r="J1081" s="791">
        <v>44469.0</v>
      </c>
      <c r="K1081" s="782" t="s">
        <v>3653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5856</v>
      </c>
      <c r="C1082" s="744" t="s">
        <v>3636</v>
      </c>
      <c r="D1082" s="744" t="s">
        <v>5534</v>
      </c>
      <c r="E1082" s="756">
        <v>5000.0</v>
      </c>
      <c r="F1082" s="744" t="s">
        <v>287</v>
      </c>
      <c r="G1082" s="744" t="s">
        <v>67</v>
      </c>
      <c r="H1082" s="744" t="s">
        <v>29</v>
      </c>
      <c r="I1082" s="744" t="s">
        <v>3691</v>
      </c>
      <c r="J1082" s="754">
        <v>44231.0</v>
      </c>
      <c r="K1082" s="744" t="s">
        <v>3657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5690</v>
      </c>
      <c r="C1083" s="769" t="s">
        <v>3636</v>
      </c>
      <c r="D1083" s="744" t="s">
        <v>5534</v>
      </c>
      <c r="E1083" s="770">
        <v>20000.0</v>
      </c>
      <c r="F1083" s="744" t="s">
        <v>3791</v>
      </c>
      <c r="G1083" s="744" t="s">
        <v>18</v>
      </c>
      <c r="H1083" s="744" t="s">
        <v>29</v>
      </c>
      <c r="I1083" s="744" t="s">
        <v>3792</v>
      </c>
      <c r="J1083" s="754">
        <v>44061.0</v>
      </c>
      <c r="K1083" s="744" t="s">
        <v>3645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5857</v>
      </c>
      <c r="C1084" s="744" t="s">
        <v>3636</v>
      </c>
      <c r="D1084" s="744" t="s">
        <v>5534</v>
      </c>
      <c r="E1084" s="756">
        <v>10000.0</v>
      </c>
      <c r="F1084" s="744" t="s">
        <v>2678</v>
      </c>
      <c r="G1084" s="744" t="s">
        <v>18</v>
      </c>
      <c r="H1084" s="744" t="s">
        <v>29</v>
      </c>
      <c r="I1084" s="744" t="s">
        <v>79</v>
      </c>
      <c r="J1084" s="754">
        <v>44644.0</v>
      </c>
      <c r="K1084" s="744" t="s">
        <v>38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5858</v>
      </c>
      <c r="C1085" s="744" t="s">
        <v>3636</v>
      </c>
      <c r="D1085" s="744" t="s">
        <v>5534</v>
      </c>
      <c r="E1085" s="756">
        <v>18042.73</v>
      </c>
      <c r="F1085" s="744" t="s">
        <v>4415</v>
      </c>
      <c r="G1085" s="744" t="s">
        <v>18</v>
      </c>
      <c r="H1085" s="744" t="s">
        <v>19</v>
      </c>
      <c r="I1085" s="744" t="s">
        <v>40</v>
      </c>
      <c r="J1085" s="744" t="s">
        <v>2409</v>
      </c>
      <c r="K1085" s="744" t="s">
        <v>38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5795</v>
      </c>
      <c r="C1086" s="744" t="s">
        <v>3636</v>
      </c>
      <c r="D1086" s="744" t="s">
        <v>5534</v>
      </c>
      <c r="E1086" s="756">
        <v>33000.0</v>
      </c>
      <c r="F1086" s="744" t="s">
        <v>4559</v>
      </c>
      <c r="G1086" s="744" t="s">
        <v>18</v>
      </c>
      <c r="H1086" s="744" t="s">
        <v>29</v>
      </c>
      <c r="I1086" s="744" t="s">
        <v>2612</v>
      </c>
      <c r="J1086" s="754">
        <v>44393.0</v>
      </c>
      <c r="K1086" s="744" t="s">
        <v>3641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5706</v>
      </c>
      <c r="C1087" s="785" t="s">
        <v>3636</v>
      </c>
      <c r="D1087" s="786" t="s">
        <v>5534</v>
      </c>
      <c r="E1087" s="787">
        <v>7000.0</v>
      </c>
      <c r="F1087" s="786" t="s">
        <v>3685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3653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5706</v>
      </c>
      <c r="C1088" s="785" t="s">
        <v>3636</v>
      </c>
      <c r="D1088" s="786" t="s">
        <v>5534</v>
      </c>
      <c r="E1088" s="787">
        <v>7000.0</v>
      </c>
      <c r="F1088" s="786" t="s">
        <v>3685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3653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5859</v>
      </c>
      <c r="C1089" s="744" t="s">
        <v>3636</v>
      </c>
      <c r="D1089" s="744" t="s">
        <v>5534</v>
      </c>
      <c r="E1089" s="756">
        <v>3000.0</v>
      </c>
      <c r="F1089" s="744" t="s">
        <v>5860</v>
      </c>
      <c r="G1089" s="744" t="s">
        <v>67</v>
      </c>
      <c r="H1089" s="744" t="s">
        <v>29</v>
      </c>
      <c r="I1089" s="744" t="s">
        <v>3991</v>
      </c>
      <c r="J1089" s="754">
        <v>44840.0</v>
      </c>
      <c r="K1089" s="744" t="s">
        <v>38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5781</v>
      </c>
      <c r="C1090" s="785" t="s">
        <v>3636</v>
      </c>
      <c r="D1090" s="786" t="s">
        <v>5534</v>
      </c>
      <c r="E1090" s="787">
        <v>300000.0</v>
      </c>
      <c r="F1090" s="786" t="s">
        <v>58</v>
      </c>
      <c r="G1090" s="786" t="s">
        <v>18</v>
      </c>
      <c r="H1090" s="786" t="s">
        <v>19</v>
      </c>
      <c r="I1090" s="786" t="s">
        <v>55</v>
      </c>
      <c r="J1090" s="788">
        <v>44568.0</v>
      </c>
      <c r="K1090" s="785" t="s">
        <v>4303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5793</v>
      </c>
      <c r="C1091" s="744" t="s">
        <v>3636</v>
      </c>
      <c r="D1091" s="744" t="s">
        <v>5534</v>
      </c>
      <c r="E1091" s="756">
        <v>5000.0</v>
      </c>
      <c r="F1091" s="744" t="s">
        <v>5794</v>
      </c>
      <c r="G1091" s="744" t="s">
        <v>18</v>
      </c>
      <c r="H1091" s="744" t="s">
        <v>29</v>
      </c>
      <c r="I1091" s="744" t="s">
        <v>72</v>
      </c>
      <c r="J1091" s="754">
        <v>44460.0</v>
      </c>
      <c r="K1091" s="744" t="s">
        <v>38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5861</v>
      </c>
      <c r="C1092" s="744" t="s">
        <v>3636</v>
      </c>
      <c r="D1092" s="744" t="s">
        <v>5534</v>
      </c>
      <c r="E1092" s="756">
        <v>30000.0</v>
      </c>
      <c r="F1092" s="744" t="s">
        <v>4997</v>
      </c>
      <c r="G1092" s="744" t="s">
        <v>18</v>
      </c>
      <c r="H1092" s="744" t="s">
        <v>19</v>
      </c>
      <c r="I1092" s="744" t="s">
        <v>3483</v>
      </c>
      <c r="J1092" s="754">
        <v>44186.0</v>
      </c>
      <c r="K1092" s="744" t="s">
        <v>3641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3636</v>
      </c>
      <c r="D1093" s="744" t="s">
        <v>5534</v>
      </c>
      <c r="E1093" s="756">
        <v>4386.42</v>
      </c>
      <c r="F1093" s="744" t="s">
        <v>4133</v>
      </c>
      <c r="G1093" s="733" t="s">
        <v>18</v>
      </c>
      <c r="H1093" s="744" t="s">
        <v>19</v>
      </c>
      <c r="I1093" s="744" t="s">
        <v>3972</v>
      </c>
      <c r="J1093" s="754">
        <v>44503.0</v>
      </c>
      <c r="K1093" s="704" t="s">
        <v>3687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5825</v>
      </c>
      <c r="C1094" s="744" t="s">
        <v>3636</v>
      </c>
      <c r="D1094" s="744" t="s">
        <v>2366</v>
      </c>
      <c r="E1094" s="756">
        <v>377183.5</v>
      </c>
      <c r="F1094" s="744" t="s">
        <v>4693</v>
      </c>
      <c r="G1094" s="744" t="s">
        <v>18</v>
      </c>
      <c r="H1094" s="744" t="s">
        <v>19</v>
      </c>
      <c r="I1094" s="744" t="s">
        <v>42</v>
      </c>
      <c r="J1094" s="754">
        <v>44714.0</v>
      </c>
      <c r="K1094" s="744" t="s">
        <v>3657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5862</v>
      </c>
      <c r="C1095" s="744" t="s">
        <v>3636</v>
      </c>
      <c r="D1095" s="744" t="s">
        <v>5534</v>
      </c>
      <c r="E1095" s="756">
        <v>60000.0</v>
      </c>
      <c r="F1095" s="744" t="s">
        <v>1646</v>
      </c>
      <c r="G1095" s="744" t="s">
        <v>18</v>
      </c>
      <c r="H1095" s="744" t="s">
        <v>19</v>
      </c>
      <c r="I1095" s="744" t="s">
        <v>55</v>
      </c>
      <c r="J1095" s="754">
        <v>44714.0</v>
      </c>
      <c r="K1095" s="744" t="s">
        <v>3653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5731</v>
      </c>
      <c r="C1096" s="704" t="s">
        <v>3636</v>
      </c>
      <c r="D1096" s="744" t="s">
        <v>5534</v>
      </c>
      <c r="E1096" s="756">
        <v>15000.0</v>
      </c>
      <c r="F1096" s="704" t="s">
        <v>1714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3645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5699</v>
      </c>
      <c r="C1097" s="769" t="s">
        <v>3636</v>
      </c>
      <c r="D1097" s="744" t="s">
        <v>5534</v>
      </c>
      <c r="E1097" s="770">
        <v>30000.0</v>
      </c>
      <c r="F1097" s="744" t="s">
        <v>1459</v>
      </c>
      <c r="G1097" s="754" t="s">
        <v>18</v>
      </c>
      <c r="H1097" s="754" t="s">
        <v>29</v>
      </c>
      <c r="I1097" s="754" t="s">
        <v>5525</v>
      </c>
      <c r="J1097" s="754">
        <v>44594.0</v>
      </c>
      <c r="K1097" s="754" t="s">
        <v>38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5862</v>
      </c>
      <c r="C1098" s="744" t="s">
        <v>3636</v>
      </c>
      <c r="D1098" s="744" t="s">
        <v>5534</v>
      </c>
      <c r="E1098" s="756">
        <v>60000.0</v>
      </c>
      <c r="F1098" s="744" t="s">
        <v>1646</v>
      </c>
      <c r="G1098" s="744" t="s">
        <v>18</v>
      </c>
      <c r="H1098" s="744" t="s">
        <v>19</v>
      </c>
      <c r="I1098" s="744" t="s">
        <v>55</v>
      </c>
      <c r="J1098" s="754">
        <v>44714.0</v>
      </c>
      <c r="K1098" s="744" t="s">
        <v>3653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5778</v>
      </c>
      <c r="C1099" s="744" t="s">
        <v>3636</v>
      </c>
      <c r="D1099" s="744" t="s">
        <v>5534</v>
      </c>
      <c r="E1099" s="756">
        <v>30000.0</v>
      </c>
      <c r="F1099" s="744" t="s">
        <v>3938</v>
      </c>
      <c r="G1099" s="744" t="s">
        <v>18</v>
      </c>
      <c r="H1099" s="744" t="s">
        <v>19</v>
      </c>
      <c r="I1099" s="744" t="s">
        <v>4855</v>
      </c>
      <c r="J1099" s="754">
        <v>44445.0</v>
      </c>
      <c r="K1099" s="744" t="s">
        <v>38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6">
        <v>3241823.0</v>
      </c>
      <c r="C1100" s="744" t="s">
        <v>3636</v>
      </c>
      <c r="D1100" s="744" t="s">
        <v>5534</v>
      </c>
      <c r="E1100" s="756">
        <v>1620.0</v>
      </c>
      <c r="F1100" s="744" t="s">
        <v>578</v>
      </c>
      <c r="G1100" s="744" t="s">
        <v>18</v>
      </c>
      <c r="H1100" s="744" t="s">
        <v>29</v>
      </c>
      <c r="I1100" s="744" t="s">
        <v>234</v>
      </c>
      <c r="J1100" s="754">
        <v>44819.0</v>
      </c>
      <c r="K1100" s="744" t="s">
        <v>3653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5854</v>
      </c>
      <c r="C1101" s="744" t="s">
        <v>3636</v>
      </c>
      <c r="D1101" s="744" t="s">
        <v>5534</v>
      </c>
      <c r="E1101" s="756">
        <v>80000.0</v>
      </c>
      <c r="F1101" s="744" t="s">
        <v>115</v>
      </c>
      <c r="G1101" s="744" t="s">
        <v>18</v>
      </c>
      <c r="H1101" s="744" t="s">
        <v>29</v>
      </c>
      <c r="I1101" s="744" t="s">
        <v>79</v>
      </c>
      <c r="J1101" s="754">
        <v>44802.0</v>
      </c>
      <c r="K1101" s="744" t="s">
        <v>38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5861</v>
      </c>
      <c r="C1102" s="744" t="s">
        <v>3636</v>
      </c>
      <c r="D1102" s="744" t="s">
        <v>5533</v>
      </c>
      <c r="E1102" s="756">
        <v>159092.51</v>
      </c>
      <c r="F1102" s="744" t="s">
        <v>4997</v>
      </c>
      <c r="G1102" s="744" t="s">
        <v>18</v>
      </c>
      <c r="H1102" s="744" t="s">
        <v>19</v>
      </c>
      <c r="I1102" s="744" t="s">
        <v>3483</v>
      </c>
      <c r="J1102" s="754">
        <v>44186.0</v>
      </c>
      <c r="K1102" s="744" t="s">
        <v>3641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3636</v>
      </c>
      <c r="D1103" s="744" t="s">
        <v>2366</v>
      </c>
      <c r="E1103" s="756">
        <v>101114.41</v>
      </c>
      <c r="F1103" s="744" t="s">
        <v>3758</v>
      </c>
      <c r="G1103" s="744" t="s">
        <v>18</v>
      </c>
      <c r="H1103" s="744" t="s">
        <v>5863</v>
      </c>
      <c r="I1103" s="744" t="s">
        <v>5864</v>
      </c>
      <c r="J1103" s="754">
        <v>44078.0</v>
      </c>
      <c r="K1103" s="744" t="s">
        <v>3657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5865</v>
      </c>
      <c r="C1104" s="744" t="s">
        <v>3636</v>
      </c>
      <c r="D1104" s="744" t="s">
        <v>5533</v>
      </c>
      <c r="E1104" s="756">
        <v>179504.09</v>
      </c>
      <c r="F1104" s="744" t="s">
        <v>4496</v>
      </c>
      <c r="G1104" s="744" t="s">
        <v>67</v>
      </c>
      <c r="H1104" s="744" t="s">
        <v>29</v>
      </c>
      <c r="I1104" s="744" t="s">
        <v>3483</v>
      </c>
      <c r="J1104" s="754">
        <v>44246.0</v>
      </c>
      <c r="K1104" s="744" t="s">
        <v>3645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5866</v>
      </c>
      <c r="C1105" s="744" t="s">
        <v>3636</v>
      </c>
      <c r="D1105" s="744" t="s">
        <v>5533</v>
      </c>
      <c r="E1105" s="756" t="s">
        <v>5867</v>
      </c>
      <c r="F1105" s="746" t="s">
        <v>5044</v>
      </c>
      <c r="G1105" s="744" t="s">
        <v>18</v>
      </c>
      <c r="H1105" s="744" t="s">
        <v>19</v>
      </c>
      <c r="I1105" s="744" t="s">
        <v>52</v>
      </c>
      <c r="J1105" s="754">
        <v>44390.0</v>
      </c>
      <c r="K1105" s="744" t="s">
        <v>3657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5861</v>
      </c>
      <c r="C1106" s="744" t="s">
        <v>3636</v>
      </c>
      <c r="D1106" s="744" t="s">
        <v>5533</v>
      </c>
      <c r="E1106" s="756">
        <v>156195.12</v>
      </c>
      <c r="F1106" s="744" t="s">
        <v>4997</v>
      </c>
      <c r="G1106" s="744" t="s">
        <v>67</v>
      </c>
      <c r="H1106" s="744" t="s">
        <v>29</v>
      </c>
      <c r="I1106" s="744" t="s">
        <v>3483</v>
      </c>
      <c r="J1106" s="754">
        <v>44186.0</v>
      </c>
      <c r="K1106" s="744" t="s">
        <v>3641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5665</v>
      </c>
      <c r="C1107" s="744" t="s">
        <v>3636</v>
      </c>
      <c r="D1107" s="744" t="s">
        <v>5533</v>
      </c>
      <c r="E1107" s="756">
        <v>244812.62</v>
      </c>
      <c r="F1107" s="744" t="s">
        <v>5070</v>
      </c>
      <c r="G1107" s="744" t="s">
        <v>67</v>
      </c>
      <c r="H1107" s="744" t="s">
        <v>19</v>
      </c>
      <c r="I1107" s="744" t="s">
        <v>5864</v>
      </c>
      <c r="J1107" s="754">
        <v>44340.0</v>
      </c>
      <c r="K1107" s="744" t="s">
        <v>3657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5868</v>
      </c>
      <c r="C1108" s="744" t="s">
        <v>3636</v>
      </c>
      <c r="D1108" s="744" t="s">
        <v>5534</v>
      </c>
      <c r="E1108" s="756">
        <v>5000.0</v>
      </c>
      <c r="F1108" s="744" t="s">
        <v>4991</v>
      </c>
      <c r="G1108" s="744" t="s">
        <v>67</v>
      </c>
      <c r="H1108" s="744" t="s">
        <v>29</v>
      </c>
      <c r="I1108" s="744" t="s">
        <v>3691</v>
      </c>
      <c r="J1108" s="754">
        <v>44421.0</v>
      </c>
      <c r="K1108" s="744" t="s">
        <v>3657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5869</v>
      </c>
      <c r="C1109" s="744" t="s">
        <v>3636</v>
      </c>
      <c r="D1109" s="744" t="s">
        <v>5534</v>
      </c>
      <c r="E1109" s="756">
        <v>25000.0</v>
      </c>
      <c r="F1109" s="744" t="s">
        <v>5196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38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3406</v>
      </c>
      <c r="C1110" s="744" t="s">
        <v>164</v>
      </c>
      <c r="D1110" s="744" t="s">
        <v>5533</v>
      </c>
      <c r="E1110" s="847">
        <v>70026.76</v>
      </c>
      <c r="F1110" s="747" t="s">
        <v>3405</v>
      </c>
      <c r="G1110" s="744" t="s">
        <v>18</v>
      </c>
      <c r="H1110" s="744" t="s">
        <v>62</v>
      </c>
      <c r="I1110" s="744" t="s">
        <v>2443</v>
      </c>
      <c r="J1110" s="848">
        <v>44267.0</v>
      </c>
      <c r="K1110" s="744" t="s">
        <v>3645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2409</v>
      </c>
      <c r="C1111" s="744" t="s">
        <v>164</v>
      </c>
      <c r="D1111" s="744" t="s">
        <v>5533</v>
      </c>
      <c r="E1111" s="756">
        <v>0.0</v>
      </c>
      <c r="F1111" s="746" t="s">
        <v>3405</v>
      </c>
      <c r="G1111" s="744" t="s">
        <v>18</v>
      </c>
      <c r="H1111" s="744" t="s">
        <v>62</v>
      </c>
      <c r="I1111" s="744" t="s">
        <v>2443</v>
      </c>
      <c r="J1111" s="744" t="s">
        <v>2409</v>
      </c>
      <c r="K1111" s="744" t="s">
        <v>5833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5870</v>
      </c>
      <c r="C1112" s="744" t="s">
        <v>164</v>
      </c>
      <c r="D1112" s="744" t="s">
        <v>5533</v>
      </c>
      <c r="E1112" s="756" t="s">
        <v>5871</v>
      </c>
      <c r="F1112" s="744" t="s">
        <v>5872</v>
      </c>
      <c r="G1112" s="744" t="s">
        <v>18</v>
      </c>
      <c r="H1112" s="744" t="s">
        <v>62</v>
      </c>
      <c r="I1112" s="744" t="s">
        <v>2443</v>
      </c>
      <c r="J1112" s="754">
        <v>44733.0</v>
      </c>
      <c r="K1112" s="744" t="s">
        <v>38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5782</v>
      </c>
      <c r="C1113" s="744" t="s">
        <v>3636</v>
      </c>
      <c r="D1113" s="744" t="s">
        <v>5533</v>
      </c>
      <c r="E1113" s="756">
        <v>251143.6</v>
      </c>
      <c r="F1113" s="744" t="s">
        <v>4585</v>
      </c>
      <c r="G1113" s="744" t="s">
        <v>18</v>
      </c>
      <c r="H1113" s="744" t="s">
        <v>19</v>
      </c>
      <c r="I1113" s="744" t="s">
        <v>52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5706</v>
      </c>
      <c r="C1114" s="785" t="s">
        <v>3636</v>
      </c>
      <c r="D1114" s="786" t="s">
        <v>5534</v>
      </c>
      <c r="E1114" s="787">
        <v>10000.0</v>
      </c>
      <c r="F1114" s="786" t="s">
        <v>3685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3653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5574</v>
      </c>
      <c r="C1115" s="785" t="s">
        <v>3636</v>
      </c>
      <c r="D1115" s="744" t="s">
        <v>5533</v>
      </c>
      <c r="E1115" s="756">
        <v>115969.72</v>
      </c>
      <c r="F1115" s="744" t="s">
        <v>5170</v>
      </c>
      <c r="G1115" s="744" t="s">
        <v>67</v>
      </c>
      <c r="H1115" s="744" t="s">
        <v>29</v>
      </c>
      <c r="I1115" s="744" t="s">
        <v>5873</v>
      </c>
      <c r="J1115" s="791">
        <v>44203.0</v>
      </c>
      <c r="K1115" s="744" t="s">
        <v>3645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2742</v>
      </c>
      <c r="C1116" s="744" t="s">
        <v>164</v>
      </c>
      <c r="D1116" s="744" t="s">
        <v>5533</v>
      </c>
      <c r="E1116" s="847">
        <v>6543.8</v>
      </c>
      <c r="F1116" s="744" t="s">
        <v>5874</v>
      </c>
      <c r="G1116" s="744" t="s">
        <v>18</v>
      </c>
      <c r="H1116" s="744" t="s">
        <v>62</v>
      </c>
      <c r="I1116" s="744" t="s">
        <v>63</v>
      </c>
      <c r="J1116" s="754">
        <v>44263.0</v>
      </c>
      <c r="K1116" s="744" t="s">
        <v>3641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3636</v>
      </c>
      <c r="D1117" s="744" t="s">
        <v>5534</v>
      </c>
      <c r="E1117" s="847">
        <v>3700.0</v>
      </c>
      <c r="F1117" s="744" t="s">
        <v>4720</v>
      </c>
      <c r="G1117" s="744" t="s">
        <v>18</v>
      </c>
      <c r="H1117" s="744" t="s">
        <v>29</v>
      </c>
      <c r="I1117" s="744" t="s">
        <v>72</v>
      </c>
      <c r="J1117" s="754">
        <v>44460.0</v>
      </c>
      <c r="K1117" s="744" t="s">
        <v>38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3636</v>
      </c>
      <c r="D1118" s="744" t="s">
        <v>5534</v>
      </c>
      <c r="E1118" s="847">
        <v>250000.0</v>
      </c>
      <c r="F1118" s="744" t="s">
        <v>5047</v>
      </c>
      <c r="G1118" s="744" t="s">
        <v>67</v>
      </c>
      <c r="H1118" s="744" t="s">
        <v>29</v>
      </c>
      <c r="I1118" s="744" t="s">
        <v>68</v>
      </c>
      <c r="J1118" s="791">
        <v>44714.0</v>
      </c>
      <c r="K1118" s="746" t="s">
        <v>3653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3636</v>
      </c>
      <c r="D1119" s="744" t="s">
        <v>5534</v>
      </c>
      <c r="E1119" s="847">
        <v>150000.0</v>
      </c>
      <c r="F1119" s="744" t="s">
        <v>5050</v>
      </c>
      <c r="G1119" s="744" t="s">
        <v>67</v>
      </c>
      <c r="H1119" s="744" t="s">
        <v>29</v>
      </c>
      <c r="I1119" s="744" t="s">
        <v>68</v>
      </c>
      <c r="J1119" s="791">
        <v>44714.0</v>
      </c>
      <c r="K1119" s="746" t="s">
        <v>3653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5875</v>
      </c>
      <c r="C1120" s="744" t="s">
        <v>3636</v>
      </c>
      <c r="D1120" s="744" t="s">
        <v>5534</v>
      </c>
      <c r="E1120" s="756">
        <v>54000.0</v>
      </c>
      <c r="F1120" s="744" t="s">
        <v>5227</v>
      </c>
      <c r="G1120" s="744" t="s">
        <v>67</v>
      </c>
      <c r="H1120" s="744" t="s">
        <v>29</v>
      </c>
      <c r="I1120" s="744" t="s">
        <v>3907</v>
      </c>
      <c r="J1120" s="754">
        <v>44134.0</v>
      </c>
      <c r="K1120" s="744" t="s">
        <v>3641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5876</v>
      </c>
      <c r="C1121" s="744" t="s">
        <v>3636</v>
      </c>
      <c r="D1121" s="744" t="s">
        <v>2366</v>
      </c>
      <c r="E1121" s="756">
        <v>105535.73</v>
      </c>
      <c r="F1121" s="744" t="s">
        <v>5877</v>
      </c>
      <c r="G1121" s="744" t="s">
        <v>67</v>
      </c>
      <c r="H1121" s="744" t="s">
        <v>29</v>
      </c>
      <c r="I1121" s="744" t="s">
        <v>4022</v>
      </c>
      <c r="J1121" s="849">
        <v>44361.0</v>
      </c>
      <c r="K1121" s="744" t="s">
        <v>3653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5699</v>
      </c>
      <c r="C1122" s="744" t="s">
        <v>3636</v>
      </c>
      <c r="D1122" s="744" t="s">
        <v>5534</v>
      </c>
      <c r="E1122" s="756">
        <v>30000.0</v>
      </c>
      <c r="F1122" s="744" t="s">
        <v>1459</v>
      </c>
      <c r="G1122" s="754" t="s">
        <v>18</v>
      </c>
      <c r="H1122" s="754" t="s">
        <v>29</v>
      </c>
      <c r="I1122" s="754" t="s">
        <v>5525</v>
      </c>
      <c r="J1122" s="754">
        <v>44594.0</v>
      </c>
      <c r="K1122" s="754" t="s">
        <v>38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5795</v>
      </c>
      <c r="C1123" s="744" t="s">
        <v>3636</v>
      </c>
      <c r="D1123" s="744" t="s">
        <v>5534</v>
      </c>
      <c r="E1123" s="756">
        <v>11000.0</v>
      </c>
      <c r="F1123" s="744" t="s">
        <v>4559</v>
      </c>
      <c r="G1123" s="744" t="s">
        <v>18</v>
      </c>
      <c r="H1123" s="744" t="s">
        <v>29</v>
      </c>
      <c r="I1123" s="744" t="s">
        <v>2612</v>
      </c>
      <c r="J1123" s="754">
        <v>44393.0</v>
      </c>
      <c r="K1123" s="744" t="s">
        <v>3641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5878</v>
      </c>
      <c r="C1124" s="744" t="s">
        <v>3636</v>
      </c>
      <c r="D1124" s="744" t="s">
        <v>5534</v>
      </c>
      <c r="E1124" s="756">
        <v>12000.0</v>
      </c>
      <c r="F1124" s="744" t="s">
        <v>5879</v>
      </c>
      <c r="G1124" s="744" t="s">
        <v>18</v>
      </c>
      <c r="H1124" s="744" t="s">
        <v>29</v>
      </c>
      <c r="I1124" s="744" t="s">
        <v>92</v>
      </c>
      <c r="J1124" s="754">
        <v>44076.0</v>
      </c>
      <c r="K1124" s="744" t="s">
        <v>3653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5880</v>
      </c>
      <c r="C1125" s="744" t="s">
        <v>3636</v>
      </c>
      <c r="D1125" s="744" t="s">
        <v>5534</v>
      </c>
      <c r="E1125" s="756">
        <v>36019.28</v>
      </c>
      <c r="F1125" s="744" t="s">
        <v>4234</v>
      </c>
      <c r="G1125" s="754" t="s">
        <v>18</v>
      </c>
      <c r="H1125" s="754" t="s">
        <v>19</v>
      </c>
      <c r="I1125" s="754" t="s">
        <v>4855</v>
      </c>
      <c r="J1125" s="754">
        <v>44511.0</v>
      </c>
      <c r="K1125" s="754" t="s">
        <v>3645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5781</v>
      </c>
      <c r="C1126" s="744" t="s">
        <v>3636</v>
      </c>
      <c r="D1126" s="744" t="s">
        <v>5534</v>
      </c>
      <c r="E1126" s="756">
        <v>10000.0</v>
      </c>
      <c r="F1126" s="744" t="s">
        <v>58</v>
      </c>
      <c r="G1126" s="786" t="s">
        <v>18</v>
      </c>
      <c r="H1126" s="786" t="s">
        <v>19</v>
      </c>
      <c r="I1126" s="786" t="s">
        <v>55</v>
      </c>
      <c r="J1126" s="788">
        <v>44568.0</v>
      </c>
      <c r="K1126" s="785" t="s">
        <v>4303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5837</v>
      </c>
      <c r="C1127" s="744" t="s">
        <v>3636</v>
      </c>
      <c r="D1127" s="744" t="s">
        <v>2366</v>
      </c>
      <c r="E1127" s="756">
        <v>44803.44</v>
      </c>
      <c r="F1127" s="744" t="s">
        <v>3683</v>
      </c>
      <c r="G1127" s="744" t="s">
        <v>18</v>
      </c>
      <c r="H1127" s="744" t="s">
        <v>29</v>
      </c>
      <c r="I1127" s="744" t="s">
        <v>79</v>
      </c>
      <c r="J1127" s="850">
        <v>44652.0</v>
      </c>
      <c r="K1127" s="744" t="s">
        <v>38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5666</v>
      </c>
      <c r="C1128" s="744" t="s">
        <v>3636</v>
      </c>
      <c r="D1128" s="744" t="s">
        <v>2366</v>
      </c>
      <c r="E1128" s="756">
        <v>25323.14</v>
      </c>
      <c r="F1128" s="744" t="s">
        <v>5881</v>
      </c>
      <c r="G1128" s="744" t="s">
        <v>18</v>
      </c>
      <c r="H1128" s="744" t="s">
        <v>29</v>
      </c>
      <c r="I1128" s="744" t="s">
        <v>2612</v>
      </c>
      <c r="J1128" s="791">
        <v>44399.0</v>
      </c>
      <c r="K1128" s="744" t="s">
        <v>3645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5855</v>
      </c>
      <c r="C1129" s="744" t="s">
        <v>3636</v>
      </c>
      <c r="D1129" s="744" t="s">
        <v>5534</v>
      </c>
      <c r="E1129" s="756">
        <v>5000.0</v>
      </c>
      <c r="F1129" s="744" t="s">
        <v>407</v>
      </c>
      <c r="G1129" s="744" t="s">
        <v>18</v>
      </c>
      <c r="H1129" s="744" t="s">
        <v>19</v>
      </c>
      <c r="I1129" s="744" t="s">
        <v>55</v>
      </c>
      <c r="J1129" s="788">
        <v>44767.0</v>
      </c>
      <c r="K1129" s="783" t="s">
        <v>38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5559</v>
      </c>
      <c r="C1130" s="744" t="s">
        <v>3636</v>
      </c>
      <c r="D1130" s="744" t="s">
        <v>5533</v>
      </c>
      <c r="E1130" s="756">
        <v>47562.04</v>
      </c>
      <c r="F1130" s="744" t="s">
        <v>5882</v>
      </c>
      <c r="G1130" s="744" t="s">
        <v>18</v>
      </c>
      <c r="H1130" s="744" t="s">
        <v>29</v>
      </c>
      <c r="I1130" s="744" t="s">
        <v>79</v>
      </c>
      <c r="J1130" s="754">
        <v>44089.0</v>
      </c>
      <c r="K1130" s="744" t="s">
        <v>38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5883</v>
      </c>
      <c r="C1131" s="744" t="s">
        <v>3636</v>
      </c>
      <c r="D1131" s="744" t="s">
        <v>5534</v>
      </c>
      <c r="E1131" s="756">
        <v>39735.11</v>
      </c>
      <c r="F1131" s="786" t="s">
        <v>5718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3645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5795</v>
      </c>
      <c r="C1132" s="744" t="s">
        <v>3636</v>
      </c>
      <c r="D1132" s="744" t="s">
        <v>5534</v>
      </c>
      <c r="E1132" s="756">
        <v>18000.0</v>
      </c>
      <c r="F1132" s="744" t="s">
        <v>4559</v>
      </c>
      <c r="G1132" s="744" t="s">
        <v>18</v>
      </c>
      <c r="H1132" s="744" t="s">
        <v>29</v>
      </c>
      <c r="I1132" s="744" t="s">
        <v>2612</v>
      </c>
      <c r="J1132" s="754">
        <v>44393.0</v>
      </c>
      <c r="K1132" s="744" t="s">
        <v>3641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1718</v>
      </c>
      <c r="C1133" s="744" t="s">
        <v>37</v>
      </c>
      <c r="D1133" s="744" t="s">
        <v>5534</v>
      </c>
      <c r="E1133" s="756">
        <v>51409.52</v>
      </c>
      <c r="F1133" s="744" t="s">
        <v>1717</v>
      </c>
      <c r="G1133" s="744" t="s">
        <v>18</v>
      </c>
      <c r="H1133" s="744" t="s">
        <v>19</v>
      </c>
      <c r="I1133" s="744" t="s">
        <v>42</v>
      </c>
      <c r="J1133" s="754">
        <v>44951.0</v>
      </c>
      <c r="K1133" s="744" t="s">
        <v>38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711</v>
      </c>
      <c r="C1134" s="744" t="s">
        <v>37</v>
      </c>
      <c r="D1134" s="744" t="s">
        <v>5534</v>
      </c>
      <c r="E1134" s="756">
        <v>9000.0</v>
      </c>
      <c r="F1134" s="744" t="s">
        <v>5884</v>
      </c>
      <c r="G1134" s="744" t="s">
        <v>18</v>
      </c>
      <c r="H1134" s="744" t="s">
        <v>29</v>
      </c>
      <c r="I1134" s="744" t="s">
        <v>79</v>
      </c>
      <c r="J1134" s="754">
        <v>44888.0</v>
      </c>
      <c r="K1134" s="744" t="s">
        <v>38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5795</v>
      </c>
      <c r="C1135" s="744" t="s">
        <v>3636</v>
      </c>
      <c r="D1135" s="744" t="s">
        <v>5534</v>
      </c>
      <c r="E1135" s="756">
        <v>9500.0</v>
      </c>
      <c r="F1135" s="744" t="s">
        <v>4559</v>
      </c>
      <c r="G1135" s="744" t="s">
        <v>18</v>
      </c>
      <c r="H1135" s="744" t="s">
        <v>29</v>
      </c>
      <c r="I1135" s="744" t="s">
        <v>2612</v>
      </c>
      <c r="J1135" s="754">
        <v>44393.0</v>
      </c>
      <c r="K1135" s="744" t="s">
        <v>3641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3471</v>
      </c>
      <c r="C1136" s="744" t="s">
        <v>3453</v>
      </c>
      <c r="D1136" s="744" t="s">
        <v>5534</v>
      </c>
      <c r="E1136" s="756">
        <v>10000.0</v>
      </c>
      <c r="F1136" s="744" t="s">
        <v>5885</v>
      </c>
      <c r="G1136" s="744" t="s">
        <v>18</v>
      </c>
      <c r="H1136" s="744" t="s">
        <v>29</v>
      </c>
      <c r="I1136" s="744" t="s">
        <v>2612</v>
      </c>
      <c r="J1136" s="754">
        <v>43934.0</v>
      </c>
      <c r="K1136" s="744" t="s">
        <v>3641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5886</v>
      </c>
      <c r="C1137" s="744" t="s">
        <v>3636</v>
      </c>
      <c r="D1137" s="744" t="s">
        <v>2366</v>
      </c>
      <c r="E1137" s="756" t="s">
        <v>5887</v>
      </c>
      <c r="F1137" s="748" t="s">
        <v>5182</v>
      </c>
      <c r="G1137" s="744" t="s">
        <v>18</v>
      </c>
      <c r="H1137" s="744" t="s">
        <v>19</v>
      </c>
      <c r="I1137" s="744" t="s">
        <v>52</v>
      </c>
      <c r="J1137" s="744" t="s">
        <v>5888</v>
      </c>
      <c r="K1137" s="744" t="s">
        <v>3645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5781</v>
      </c>
      <c r="C1138" s="744" t="s">
        <v>3636</v>
      </c>
      <c r="D1138" s="744" t="s">
        <v>2366</v>
      </c>
      <c r="E1138" s="756">
        <v>4119326.59</v>
      </c>
      <c r="F1138" s="744" t="s">
        <v>58</v>
      </c>
      <c r="G1138" s="786" t="s">
        <v>18</v>
      </c>
      <c r="H1138" s="786" t="s">
        <v>19</v>
      </c>
      <c r="I1138" s="786" t="s">
        <v>55</v>
      </c>
      <c r="J1138" s="788">
        <v>44568.0</v>
      </c>
      <c r="K1138" s="785" t="s">
        <v>4303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1" t="s">
        <v>5572</v>
      </c>
      <c r="C1139" s="744" t="s">
        <v>3636</v>
      </c>
      <c r="D1139" s="744" t="s">
        <v>2366</v>
      </c>
      <c r="E1139" s="756">
        <v>97046.39</v>
      </c>
      <c r="F1139" s="747" t="s">
        <v>4923</v>
      </c>
      <c r="G1139" s="744" t="s">
        <v>67</v>
      </c>
      <c r="H1139" s="744" t="s">
        <v>29</v>
      </c>
      <c r="I1139" s="744" t="s">
        <v>3705</v>
      </c>
      <c r="J1139" s="754">
        <v>44180.0</v>
      </c>
      <c r="K1139" s="744" t="s">
        <v>3645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974</v>
      </c>
      <c r="C1140" s="744" t="s">
        <v>37</v>
      </c>
      <c r="D1140" s="744" t="s">
        <v>5534</v>
      </c>
      <c r="E1140" s="756">
        <v>13092.93</v>
      </c>
      <c r="F1140" s="744" t="s">
        <v>5889</v>
      </c>
      <c r="G1140" s="744" t="s">
        <v>18</v>
      </c>
      <c r="H1140" s="744" t="s">
        <v>19</v>
      </c>
      <c r="I1140" s="744" t="s">
        <v>52</v>
      </c>
      <c r="J1140" s="850">
        <v>44951.0</v>
      </c>
      <c r="K1140" s="744" t="s">
        <v>38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5855</v>
      </c>
      <c r="C1141" s="744" t="s">
        <v>3636</v>
      </c>
      <c r="D1141" s="744" t="s">
        <v>5534</v>
      </c>
      <c r="E1141" s="756">
        <v>1000.0</v>
      </c>
      <c r="F1141" s="744" t="s">
        <v>407</v>
      </c>
      <c r="G1141" s="744" t="s">
        <v>18</v>
      </c>
      <c r="H1141" s="744" t="s">
        <v>19</v>
      </c>
      <c r="I1141" s="744" t="s">
        <v>55</v>
      </c>
      <c r="J1141" s="850">
        <v>44767.0</v>
      </c>
      <c r="K1141" s="744" t="s">
        <v>38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97B19DE6-98F3-4E5B-BFCF-193E09C2079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