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s Novos - Co-Adm" sheetId="1" r:id="rId4"/>
    <sheet state="visible" name="BTG - Co-Adm" sheetId="2" r:id="rId5"/>
    <sheet state="hidden" name="Dados" sheetId="3" r:id="rId6"/>
    <sheet state="hidden" name="BTG2" sheetId="4" r:id="rId7"/>
    <sheet state="hidden" name="Cadastro de assessores" sheetId="5" r:id="rId8"/>
    <sheet state="hidden" name="Saídas" sheetId="6" r:id="rId9"/>
  </sheets>
  <definedNames>
    <definedName hidden="1" localSheetId="1" name="Z_DA2A890C_AA78_47B1_9675_22FBFD05CA09_.wvu.FilterData">'BTG - Co-Adm'!$B$2:$Y$19</definedName>
    <definedName hidden="1" localSheetId="1" name="Z_AFBA1C1E_E167_4757_933D_96F2CFFDABCF_.wvu.FilterData">'BTG - Co-Adm'!$A$1:$Y$19</definedName>
    <definedName hidden="1" localSheetId="1" name="Z_E5F718CF_FDDC_4651_9204_4D268ACF6C4C_.wvu.FilterData">'BTG - Co-Adm'!$B$2:$Y$19</definedName>
    <definedName hidden="1" localSheetId="1" name="Z_A20BB447_86E7_429C_BABF_9F2838E462DB_.wvu.FilterData">'BTG - Co-Adm'!$B$2:$Y$19</definedName>
    <definedName hidden="1" localSheetId="1" name="Z_30A0C335_A1D8_4A23_96CD_20A8F2F2FB0E_.wvu.FilterData">'BTG - Co-Adm'!$B$2:$Y$19</definedName>
    <definedName hidden="1" localSheetId="1" name="Z_2447810A_80E7_434E_A7D1_3A29A00A156B_.wvu.FilterData">'BTG - Co-Adm'!$K$2:$K$23</definedName>
    <definedName hidden="1" localSheetId="1" name="Z_2B87BF32_BC18_42E1_A4E1_F5BBD26B01E4_.wvu.FilterData">'BTG - Co-Adm'!$A$1:$Y$23</definedName>
    <definedName hidden="1" localSheetId="1" name="Z_8440729E_F778_4617_A3CA_7D5599389BE2_.wvu.FilterData">'BTG - Co-Adm'!$F$2:$F$23</definedName>
    <definedName hidden="1" localSheetId="1" name="Z_99B50957_112C_4B55_84DB_B7159A58CF75_.wvu.FilterData">'BTG - Co-Adm'!$B$2:$Y$23</definedName>
    <definedName hidden="1" localSheetId="0" name="Z_CF9974B6_93C1_4B3A_9719_AE3FFFD94FDD_.wvu.FilterData">'Clientes Novos - Co-Adm'!$A$1:$O$3</definedName>
    <definedName hidden="1" localSheetId="1" name="Z_CF9974B6_93C1_4B3A_9719_AE3FFFD94FDD_.wvu.FilterData">'BTG - Co-Adm'!$A$2:$Y$19</definedName>
    <definedName hidden="1" localSheetId="1" name="Z_798CCA8D_0C2B_43FB_8F52_567FFF8E824E_.wvu.FilterData">'BTG - Co-Adm'!$F$2:$M$23</definedName>
    <definedName hidden="1" localSheetId="1" name="Z_87A5E5C5_98A8_4162_9A48_F32955912FA4_.wvu.FilterData">'BTG - Co-Adm'!$B$2:$Y$19</definedName>
    <definedName hidden="1" localSheetId="1" name="Z_0E11E810_95C1_4A2D_A0EB_7751AAEC5702_.wvu.FilterData">'BTG - Co-Adm'!$D$2:$F$23</definedName>
    <definedName hidden="1" localSheetId="1" name="Z_57BB8D3E_136D_401F_920E_48C0B8217503_.wvu.FilterData">'BTG - Co-Adm'!$D$2:$Y$23</definedName>
    <definedName hidden="1" localSheetId="1" name="Z_B9CFB09A_E967_4157_8115_EF62D1C93417_.wvu.FilterData">'BTG - Co-Adm'!$B$2:$Y$19</definedName>
    <definedName hidden="1" localSheetId="1" name="Z_81317FA3_F0D5_406D_912E_7CB431FB90FF_.wvu.FilterData">'BTG - Co-Adm'!$D$2:$K$23</definedName>
    <definedName hidden="1" localSheetId="0" name="Z_1978DAAE_DBA6_4E3F_8508_5D0D3F2F8A72_.wvu.FilterData">'Clientes Novos - Co-Adm'!$A$1:$O$3</definedName>
    <definedName hidden="1" localSheetId="1" name="Z_1978DAAE_DBA6_4E3F_8508_5D0D3F2F8A72_.wvu.FilterData">'BTG - Co-Adm'!$B$2:$Y$19</definedName>
    <definedName hidden="1" localSheetId="1" name="Z_88A3FC1A_0779_43F9_AF71_CC31A17C67CE_.wvu.FilterData">'BTG - Co-Adm'!$B$2:$Y$19</definedName>
    <definedName hidden="1" localSheetId="1" name="Z_B75A1BD7_3D16_444B_A19D_F05D9933EE1B_.wvu.FilterData">'BTG - Co-Adm'!$B$2:$Y$19</definedName>
    <definedName hidden="1" localSheetId="1" name="Z_69D11EF2_B6EC_432A_8254_B6E1E81436A5_.wvu.FilterData">'BTG - Co-Adm'!$A$1:$Y$23</definedName>
    <definedName hidden="1" localSheetId="1" name="Z_79662F76_942C_4DE3_8EFF_7CCBE2CF00EB_.wvu.FilterData">'BTG - Co-Adm'!$A$1:$Y$19</definedName>
    <definedName hidden="1" localSheetId="1" name="Z_28DA8B24_40A1_452E_9371_612134DECCF6_.wvu.FilterData">'BTG - Co-Adm'!$B$2:$Y$19</definedName>
    <definedName hidden="1" localSheetId="1" name="Z_9F45999E_3E40_4BC0_B9F9_AAB8B4BB0E80_.wvu.FilterData">'BTG - Co-Adm'!$F$2:$F$23</definedName>
    <definedName hidden="1" localSheetId="1" name="Z_597C101D_E650_44D4_87D9_715C69449671_.wvu.FilterData">'BTG - Co-Adm'!$A$1:$Y$19</definedName>
    <definedName hidden="1" localSheetId="1" name="Z_39B8F278_C232_40FB_9065_E7B96CFFEE30_.wvu.FilterData">'BTG - Co-Adm'!$A$1:$Y$19</definedName>
    <definedName hidden="1" localSheetId="1" name="Z_7CB03890_B274_41FC_ADFC_E7124E0BD3EE_.wvu.FilterData">'BTG - Co-Adm'!$B$2:$Y$23</definedName>
    <definedName hidden="1" localSheetId="1" name="Z_FAB468AB_14B4_4D9D_9242_A1AC4763350E_.wvu.FilterData">'BTG - Co-Adm'!$A$1:$Y$23</definedName>
    <definedName hidden="1" localSheetId="1" name="Z_2128B7FF_CFD6_4024_BF84_02648B44EF91_.wvu.FilterData">'BTG - Co-Adm'!$B$2:$Y$19</definedName>
    <definedName hidden="1" localSheetId="1" name="Z_A372707A_6432_4D17_8ECD_56E9DDABFEB5_.wvu.FilterData">'BTG - Co-Adm'!$A$1:$Y$19</definedName>
    <definedName hidden="1" localSheetId="1" name="Z_CB0395D5_B9A4_42BE_9BD4_481032A9D487_.wvu.FilterData">'BTG - Co-Adm'!$A$1:$Y$19</definedName>
    <definedName hidden="1" localSheetId="1" name="Z_7266EC48_A384_4BE8_BDF1_2D52CCF6CDA4_.wvu.FilterData">'BTG - Co-Adm'!$F$2:$F$23</definedName>
    <definedName hidden="1" localSheetId="0" name="Z_F5F8F084_0330_4995_A9A7_E1004C2553AC_.wvu.FilterData">'Clientes Novos - Co-Adm'!$A$1:$I$3</definedName>
    <definedName hidden="1" localSheetId="1" name="Z_F5F8F084_0330_4995_A9A7_E1004C2553AC_.wvu.FilterData">'BTG - Co-Adm'!$K$2:$L$23</definedName>
    <definedName hidden="1" localSheetId="1" name="Z_6C83376C_40A3_46E4_BC44_357E1F582924_.wvu.FilterData">'BTG - Co-Adm'!$K$2:$K$23</definedName>
    <definedName hidden="1" localSheetId="1" name="Z_C4984679_0862_4C42_B973_21F038BED36B_.wvu.FilterData">'BTG - Co-Adm'!$B$2:$Y$19</definedName>
    <definedName hidden="1" localSheetId="1" name="Z_10F9C30E_B852_4EEC_8639_D3FA383647A9_.wvu.FilterData">'BTG - Co-Adm'!$B$2:$Y$19</definedName>
    <definedName hidden="1" localSheetId="1" name="Z_78CA2D31_2280_464C_AA7A_2BF258852B0F_.wvu.FilterData">'BTG - Co-Adm'!$K$2:$K$23</definedName>
    <definedName hidden="1" localSheetId="1" name="Z_F91B64E6_1796_439E_8CD3_C75A27526E3E_.wvu.FilterData">'BTG - Co-Adm'!$A$1:$Y$19</definedName>
    <definedName hidden="1" localSheetId="1" name="Z_575F9493_C856_4ED6_A28D_D59D96B48348_.wvu.FilterData">'BTG - Co-Adm'!$A$1:$Z$18</definedName>
    <definedName hidden="1" localSheetId="1" name="Z_0D4EDE18_83F7_4562_9E41_4AA6574BF7A1_.wvu.FilterData">'BTG - Co-Adm'!$B$2:$Y$23</definedName>
    <definedName hidden="1" localSheetId="1" name="Z_D5A1D34F_C1C1_4422_988F_428822D57A19_.wvu.FilterData">'BTG - Co-Adm'!$A$1:$Y$19</definedName>
    <definedName hidden="1" localSheetId="1" name="Z_BE24FB56_2A9A_4C59_B0AB_EC66BF3CA6C1_.wvu.FilterData">'BTG - Co-Adm'!$A$1:$Y$23</definedName>
    <definedName hidden="1" localSheetId="1" name="Z_7B0A6C3F_65A1_4241_8B63_2A6C1888DD52_.wvu.FilterData">'BTG - Co-Adm'!$B$2:$Y$19</definedName>
    <definedName hidden="1" localSheetId="1" name="Z_A9EB7496_D6F4_4885_87A3_A8CBA013F736_.wvu.FilterData">'BTG - Co-Adm'!$E$2:$F$23</definedName>
    <definedName hidden="1" localSheetId="1" name="Z_6B592E5A_325A_45D5_8CD6_697129ED57FE_.wvu.FilterData">'BTG - Co-Adm'!$A$1:$Y$23</definedName>
    <definedName hidden="1" localSheetId="1" name="Z_B4ADE9A6_6B04_4D3D_AE55_9268AD23EC78_.wvu.FilterData">'BTG - Co-Adm'!$A$1:$Y$19</definedName>
    <definedName hidden="1" localSheetId="1" name="Z_5F0E1A65_2A9C_4A57_A1BD_2D599BAB8DE9_.wvu.FilterData">'BTG - Co-Adm'!$B$2:$Y$19</definedName>
    <definedName hidden="1" localSheetId="1" name="Z_D2383E16_C734_4AF4_855C_958A4723146C_.wvu.FilterData">'BTG - Co-Adm'!$A$1:$Y$23</definedName>
    <definedName hidden="1" localSheetId="1" name="Z_46219287_E9C6_4CE2_9BA1_8BD604B9DB1E_.wvu.FilterData">'BTG - Co-Adm'!$D$2:$Y$23</definedName>
    <definedName hidden="1" localSheetId="1" name="Z_6ED8F74A_086F_47EB_8B19_95B35A309AE5_.wvu.FilterData">'BTG - Co-Adm'!$B$2:$Y$19</definedName>
    <definedName hidden="1" localSheetId="1" name="Z_8EB9205F_A991_47DE_93A0_3447950C34D1_.wvu.FilterData">'BTG - Co-Adm'!$B$2:$Y$19</definedName>
    <definedName hidden="1" localSheetId="1" name="Z_4E7AC168_B9B7_4095_B46E_0E60349DF2C2_.wvu.FilterData">'BTG - Co-Adm'!$A$1:$Y$19</definedName>
    <definedName hidden="1" localSheetId="1" name="Z_D8BE8276_67A5_4391_AEE6_F50CE156CC07_.wvu.FilterData">'BTG - Co-Adm'!$A$1:$Y$19</definedName>
    <definedName hidden="1" localSheetId="1" name="Z_760E3900_6277_4B07_A3D5_B8163FF9F594_.wvu.FilterData">'BTG - Co-Adm'!$M$2:$O$23</definedName>
    <definedName hidden="1" localSheetId="1" name="Z_6E055732_3402_4C23_B90A_417A47D0FCBE_.wvu.FilterData">'BTG - Co-Adm'!$A$2:$Y$19</definedName>
    <definedName hidden="1" localSheetId="1" name="Z_FEE73C45_C9C1_458B_BF00_55761325F53D_.wvu.FilterData">'BTG - Co-Adm'!$A$1:$Y$18</definedName>
    <definedName hidden="1" localSheetId="1" name="Z_0FCF22DA_0F38_4F61_9C5A_AD8613B82100_.wvu.FilterData">'BTG - Co-Adm'!$A$1:$Y$19</definedName>
    <definedName hidden="1" localSheetId="1" name="Z_2DA15499_8423_44A4_B395_1A707DF4C81C_.wvu.FilterData">'BTG - Co-Adm'!$B$2:$Y$19</definedName>
    <definedName hidden="1" localSheetId="0" name="Z_EFE2BD07_9A78_4C40_A006_1F075DEB0857_.wvu.FilterData">'Clientes Novos - Co-Adm'!$A$1:$O$3</definedName>
    <definedName hidden="1" localSheetId="1" name="Z_EFE2BD07_9A78_4C40_A006_1F075DEB0857_.wvu.FilterData">'BTG - Co-Adm'!$B$2:$Y$19</definedName>
    <definedName hidden="1" localSheetId="5" name="Z_EFE2BD07_9A78_4C40_A006_1F075DEB0857_.wvu.FilterData">'Saídas'!$A$2:$K$798</definedName>
    <definedName hidden="1" localSheetId="0" name="Z_DB50334E_8171_4462_9FB1_EB6105AF57E1_.wvu.FilterData">'Clientes Novos - Co-Adm'!$C$1:$C$2</definedName>
    <definedName hidden="1" localSheetId="1" name="Z_DB50334E_8171_4462_9FB1_EB6105AF57E1_.wvu.FilterData">'BTG - Co-Adm'!$B$2:$Y$19</definedName>
    <definedName hidden="1" localSheetId="1" name="Z_A9CEB0FF_FB7C_48A1_99C4_855614183044_.wvu.FilterData">'BTG - Co-Adm'!$B$2:$Y$19</definedName>
    <definedName hidden="1" localSheetId="1" name="Z_A4765C07_CA3F_4F08_9EC2_FC9A2F047F58_.wvu.FilterData">'BTG - Co-Adm'!$B$2:$Y$19</definedName>
    <definedName hidden="1" localSheetId="1" name="Z_8729A4C3_00C2_4F4F_A038_C87DC9D41823_.wvu.FilterData">'BTG - Co-Adm'!$A$1:$Y$19</definedName>
    <definedName hidden="1" localSheetId="1" name="Z_965BA2EB_C6EB_4A22_B634_960E8728EE74_.wvu.FilterData">'BTG - Co-Adm'!$A$1:$Y$19</definedName>
    <definedName hidden="1" localSheetId="1" name="Z_ABB83EB5_F8EC_4AD7_8273_1CB8083CF17F_.wvu.FilterData">'BTG - Co-Adm'!$K$2:$K$23</definedName>
    <definedName hidden="1" localSheetId="1" name="Z_FE65753F_9342_4064_B560_1BA3A5E0F342_.wvu.FilterData">'BTG - Co-Adm'!$A$1:$Y$19</definedName>
    <definedName hidden="1" localSheetId="1" name="Z_1764A7F7_85F7_4E3B_BD59_4B00138B0AAA_.wvu.FilterData">'BTG - Co-Adm'!$F$2:$F$23</definedName>
    <definedName hidden="1" localSheetId="1" name="Z_B9C76D73_2FAE_45F7_B851_06EDE1324B6B_.wvu.FilterData">'BTG - Co-Adm'!$M$2:$M$23</definedName>
    <definedName hidden="1" localSheetId="1" name="Z_2CE01780_B844_44B1_A3AB_CAB55FC7A27D_.wvu.FilterData">'BTG - Co-Adm'!$A$1:$Y$23</definedName>
    <definedName hidden="1" localSheetId="1" name="Z_4329B0AA_04CD_4743_9CE8_65B868E0CC8D_.wvu.FilterData">'BTG - Co-Adm'!$B$2:$Y$19</definedName>
    <definedName hidden="1" localSheetId="1" name="Z_0C72C976_85A6_4FFC_8EE3_31D2E8C70149_.wvu.FilterData">'BTG - Co-Adm'!$F$2:$F$23</definedName>
    <definedName hidden="1" localSheetId="1" name="Z_04A2C70B_2806_486A_BD6D_A460A98E8044_.wvu.FilterData">'BTG - Co-Adm'!$D$2:$F$23</definedName>
    <definedName hidden="1" localSheetId="1" name="Z_222B4D69_D746_4661_8471_C3CA96D7D2E9_.wvu.FilterData">'BTG - Co-Adm'!$Q$2:$Q$23</definedName>
    <definedName hidden="1" localSheetId="1" name="Z_30557864_64C2_4F45_BC28_B163087A22F9_.wvu.FilterData">'BTG - Co-Adm'!$D$2:$F$23</definedName>
    <definedName hidden="1" localSheetId="1" name="Z_784F05F7_99AA_4191_ACAA_FC4025DE356B_.wvu.FilterData">'BTG - Co-Adm'!$B$2:$Y$19</definedName>
    <definedName hidden="1" localSheetId="1" name="Z_62E45891_FB93_4485_9C4B_4215C4153215_.wvu.FilterData">'BTG - Co-Adm'!$K$2:$K$23</definedName>
    <definedName hidden="1" localSheetId="1" name="Z_68327971_8C70_43D5_B5A8_957FC5A8652B_.wvu.FilterData">'BTG - Co-Adm'!$F$2:$F$23</definedName>
    <definedName hidden="1" localSheetId="1" name="Z_A202B446_2E6A_4B71_ADB3_B50166881EC8_.wvu.FilterData">'BTG - Co-Adm'!$A$1:$Y$23</definedName>
    <definedName hidden="1" localSheetId="1" name="Z_D8C263D6_899C_4E5F_B2EA_0B11B2D1CE7E_.wvu.FilterData">'BTG - Co-Adm'!$B$2:$Y$19</definedName>
    <definedName hidden="1" localSheetId="1" name="Z_D1398B2B_D9FD_4A6A_97DF_217E679E7111_.wvu.FilterData">'BTG - Co-Adm'!$B$2:$Y$23</definedName>
    <definedName hidden="1" localSheetId="1" name="Z_4A0844EA_33F6_4445_9941_FAD8AF388274_.wvu.FilterData">'BTG - Co-Adm'!$D$2:$F$23</definedName>
    <definedName hidden="1" localSheetId="1" name="Z_D53A585D_5485_45B0_B35A_E2CAAF08E21A_.wvu.FilterData">'BTG - Co-Adm'!$J$1:$P$18</definedName>
    <definedName hidden="1" localSheetId="1" name="Z_3D4213F7_D641_4F6E_A24F_D507FC49F1BB_.wvu.FilterData">'BTG - Co-Adm'!$A$1:$Z$23</definedName>
    <definedName hidden="1" localSheetId="1" name="Z_DD476F1F_F64C_4747_86B2_C127A3E628B3_.wvu.FilterData">'BTG - Co-Adm'!$B$2:$Y$19</definedName>
    <definedName hidden="1" localSheetId="1" name="Z_5C22ED8D_DA62_4ABD_99E0_B44D43B365EF_.wvu.FilterData">'BTG - Co-Adm'!$A$1:$Y$23</definedName>
    <definedName hidden="1" localSheetId="1" name="Z_0DE08527_CEA3_42B8_B1AD_C5B664C658A9_.wvu.FilterData">'BTG - Co-Adm'!$F$2:$Y$23</definedName>
    <definedName hidden="1" localSheetId="1" name="Z_D5435147_D54F_4082_B65B_E18FF158B207_.wvu.FilterData">'BTG - Co-Adm'!$A$2:$Y$18</definedName>
    <definedName hidden="1" localSheetId="1" name="Z_728879CB_52C8_4E48_8B93_9F5C732F746A_.wvu.FilterData">'BTG - Co-Adm'!$K$2:$K$23</definedName>
    <definedName hidden="1" localSheetId="1" name="Z_10F7F8E3_7B30_4E6F_89F0_CE64606906DF_.wvu.FilterData">'BTG - Co-Adm'!$B$2:$Y$19</definedName>
    <definedName hidden="1" localSheetId="1" name="Z_E6DD91DD_2A21_4F74_8D20_13503A7A8A2D_.wvu.FilterData">'BTG - Co-Adm'!$A$1:$Y$19</definedName>
    <definedName hidden="1" localSheetId="1" name="Z_0131FD40_ED4F_46BF_91DD_66787AE6CA09_.wvu.FilterData">'BTG - Co-Adm'!$A$1:$Y$19</definedName>
    <definedName hidden="1" localSheetId="1" name="Z_CABDB1B3_97F2_4180_BAC1_E353E00B567B_.wvu.FilterData">'BTG - Co-Adm'!$B$2:$Q$19</definedName>
    <definedName hidden="1" localSheetId="1" name="Z_7D40DB6D_A86E_49A8_ACC9_E3D35108BD55_.wvu.FilterData">'BTG - Co-Adm'!$A$1:$Y$23</definedName>
    <definedName hidden="1" localSheetId="1" name="Z_7F7BD167_468F_45EA_A905_38CC29763BDC_.wvu.FilterData">'BTG - Co-Adm'!$D$2:$F$23</definedName>
    <definedName hidden="1" localSheetId="1" name="Z_A0BD03F1_1DAF_4A56_B621_B5178F3F03F9_.wvu.FilterData">'BTG - Co-Adm'!$A$1:$Y$18</definedName>
    <definedName hidden="1" localSheetId="1" name="Z_6F4B4AF4_4A65_48D6_9D0C_73198C19E4CF_.wvu.FilterData">'BTG - Co-Adm'!$B$2:$Y$19</definedName>
    <definedName hidden="1" localSheetId="1" name="Z_1FAB4006_0F4C_4857_8E4E_69B69BBFC038_.wvu.FilterData">'BTG - Co-Adm'!$A$1:$Y$19</definedName>
  </definedNames>
  <calcPr/>
  <customWorkbookViews>
    <customWorkbookView activeSheetId="0" maximized="1" windowHeight="0" windowWidth="0" guid="{760E3900-6277-4B07-A3D5-B8163FF9F594}" name="Filtro 59"/>
    <customWorkbookView activeSheetId="0" maximized="1" windowHeight="0" windowWidth="0" guid="{AFBA1C1E-E167-4757-933D-96F2CFFDABCF}" name="Filtro 57"/>
    <customWorkbookView activeSheetId="0" maximized="1" windowHeight="0" windowWidth="0" guid="{0C72C976-85A6-4FFC-8EE3-31D2E8C70149}" name="Filtro 58"/>
    <customWorkbookView activeSheetId="0" maximized="1" windowHeight="0" windowWidth="0" guid="{728879CB-52C8-4E48-8B93-9F5C732F746A}" name="Filtro 55"/>
    <customWorkbookView activeSheetId="0" maximized="1" windowHeight="0" windowWidth="0" guid="{ABB83EB5-F8EC-4AD7-8273-1CB8083CF17F}" name="Filtro 56"/>
    <customWorkbookView activeSheetId="0" maximized="1" windowHeight="0" windowWidth="0" guid="{D1398B2B-D9FD-4A6A-97DF-217E679E7111}" name="Filtro 54"/>
    <customWorkbookView activeSheetId="0" maximized="1" windowHeight="0" windowWidth="0" guid="{784F05F7-99AA-4191-ACAA-FC4025DE356B}" name="Filtro 51"/>
    <customWorkbookView activeSheetId="0" maximized="1" windowHeight="0" windowWidth="0" guid="{2447810A-80E7-434E-A7D1-3A29A00A156B}" name="Filtro 52"/>
    <customWorkbookView activeSheetId="0" maximized="1" windowHeight="0" windowWidth="0" guid="{1764A7F7-85F7-4E3B-BD59-4B00138B0AAA}" name="Filtro 50"/>
    <customWorkbookView activeSheetId="0" maximized="1" windowHeight="0" windowWidth="0" guid="{5F0E1A65-2A9C-4A57-A1BD-2D599BAB8DE9}" name="Filtro 68"/>
    <customWorkbookView activeSheetId="0" maximized="1" windowHeight="0" windowWidth="0" guid="{B9CFB09A-E967-4157-8115-EF62D1C93417}" name="Filtro 69"/>
    <customWorkbookView activeSheetId="0" maximized="1" windowHeight="0" windowWidth="0" guid="{4329B0AA-04CD-4743-9CE8-65B868E0CC8D}" name="Filtro 66"/>
    <customWorkbookView activeSheetId="0" maximized="1" windowHeight="0" windowWidth="0" guid="{C4984679-0862-4C42-B973-21F038BED36B}" name="Filtro 67"/>
    <customWorkbookView activeSheetId="0" maximized="1" windowHeight="0" windowWidth="0" guid="{CABDB1B3-97F2-4180-BAC1-E353E00B567B}" name="Filtro 64"/>
    <customWorkbookView activeSheetId="0" maximized="1" windowHeight="0" windowWidth="0" guid="{87A5E5C5-98A8-4162-9A48-F32955912FA4}" name="Filtro 65"/>
    <customWorkbookView activeSheetId="0" maximized="1" windowHeight="0" windowWidth="0" guid="{CB0395D5-B9A4-42BE-9BD4-481032A9D487}" name="Filtro 62"/>
    <customWorkbookView activeSheetId="0" maximized="1" windowHeight="0" windowWidth="0" guid="{1FAB4006-0F4C-4857-8E4E-69B69BBFC038}" name="Filtro 63"/>
    <customWorkbookView activeSheetId="0" maximized="1" windowHeight="0" windowWidth="0" guid="{28DA8B24-40A1-452E-9371-612134DECCF6}" name="Filtro 60"/>
    <customWorkbookView activeSheetId="0" maximized="1" windowHeight="0" windowWidth="0" guid="{A20BB447-86E7-429C-BABF-9F2838E462DB}" name="Filtro 61"/>
    <customWorkbookView activeSheetId="0" maximized="1" windowHeight="0" windowWidth="0" guid="{D5A1D34F-C1C1-4422-988F-428822D57A19}" name="Filtro 79"/>
    <customWorkbookView activeSheetId="0" maximized="1" windowHeight="0" windowWidth="0" guid="{0FCF22DA-0F38-4F61-9C5A-AD8613B82100}" name="Filtro 77"/>
    <customWorkbookView activeSheetId="0" maximized="1" windowHeight="0" windowWidth="0" guid="{6E055732-3402-4C23-B90A-417A47D0FCBE}" name="Filtro 78"/>
    <customWorkbookView activeSheetId="0" maximized="1" windowHeight="0" windowWidth="0" guid="{E6DD91DD-2A21-4F74-8D20-13503A7A8A2D}" name="Filtro 75"/>
    <customWorkbookView activeSheetId="0" maximized="1" windowHeight="0" windowWidth="0" guid="{B4ADE9A6-6B04-4D3D-AE55-9268AD23EC78}" name="Filtro 76"/>
    <customWorkbookView activeSheetId="0" maximized="1" windowHeight="0" windowWidth="0" guid="{2128B7FF-CFD6-4024-BF84-02648B44EF91}" name="Filtro 73"/>
    <customWorkbookView activeSheetId="0" maximized="1" windowHeight="0" windowWidth="0" guid="{30A0C335-A1D8-4A23-96CD-20A8F2F2FB0E}" name="Filtro 74"/>
    <customWorkbookView activeSheetId="0" maximized="1" windowHeight="0" windowWidth="0" guid="{8EB9205F-A991-47DE-93A0-3447950C34D1}" name="Filtro 71"/>
    <customWorkbookView activeSheetId="0" maximized="1" windowHeight="0" windowWidth="0" guid="{E5F718CF-FDDC-4651-9204-4D268ACF6C4C}" name="Filtro 72"/>
    <customWorkbookView activeSheetId="0" maximized="1" windowHeight="0" windowWidth="0" guid="{222B4D69-D746-4661-8471-C3CA96D7D2E9}" name="Filtro 70"/>
    <customWorkbookView activeSheetId="0" maximized="1" windowHeight="0" windowWidth="0" guid="{2B87BF32-BC18-42E1-A4E1-F5BBD26B01E4}" name="Filtro 88"/>
    <customWorkbookView activeSheetId="0" maximized="1" windowHeight="0" windowWidth="0" guid="{D53A585D-5485-45B0-B35A-E2CAAF08E21A}" name="Filtro 89"/>
    <customWorkbookView activeSheetId="0" maximized="1" windowHeight="0" windowWidth="0" guid="{F91B64E6-1796-439E-8CD3-C75A27526E3E}" name="Filtro 86"/>
    <customWorkbookView activeSheetId="0" maximized="1" windowHeight="0" windowWidth="0" guid="{39B8F278-C232-40FB-9065-E7B96CFFEE30}" name="Filtro 87"/>
    <customWorkbookView activeSheetId="0" maximized="1" windowHeight="0" windowWidth="0" guid="{FE65753F-9342-4064-B560-1BA3A5E0F342}" name="Filtro 84"/>
    <customWorkbookView activeSheetId="0" maximized="1" windowHeight="0" windowWidth="0" guid="{0131FD40-ED4F-46BF-91DD-66787AE6CA09}" name="Filtro 85"/>
    <customWorkbookView activeSheetId="0" maximized="1" windowHeight="0" windowWidth="0" guid="{965BA2EB-C6EB-4A22-B634-960E8728EE74}" name="Filtro 82"/>
    <customWorkbookView activeSheetId="0" maximized="1" windowHeight="0" windowWidth="0" guid="{2CE01780-B844-44B1-A3AB-CAB55FC7A27D}" name="Filtro 83"/>
    <customWorkbookView activeSheetId="0" maximized="1" windowHeight="0" windowWidth="0" guid="{8729A4C3-00C2-4F4F-A038-C87DC9D41823}" name="Filtro 80"/>
    <customWorkbookView activeSheetId="0" maximized="1" windowHeight="0" windowWidth="0" guid="{79662F76-942C-4DE3-8EFF-7CCBE2CF00EB}" name="Filtro 81"/>
    <customWorkbookView activeSheetId="0" maximized="1" windowHeight="0" windowWidth="0" guid="{6ED8F74A-086F-47EB-8B19-95B35A309AE5}" name="Filtro 17"/>
    <customWorkbookView activeSheetId="0" maximized="1" windowHeight="0" windowWidth="0" guid="{4E7AC168-B9B7-4095-B46E-0E60349DF2C2}" name="Filtro 18"/>
    <customWorkbookView activeSheetId="0" maximized="1" windowHeight="0" windowWidth="0" guid="{6F4B4AF4-4A65-48D6-9D0C-73198C19E4CF}" name="Filtro 15"/>
    <customWorkbookView activeSheetId="0" maximized="1" windowHeight="0" windowWidth="0" guid="{78CA2D31-2280-464C-AA7A-2BF258852B0F}" name="Filtro 16"/>
    <customWorkbookView activeSheetId="0" maximized="1" windowHeight="0" windowWidth="0" guid="{DD476F1F-F64C-4747-86B2-C127A3E628B3}" name="Filtro 13"/>
    <customWorkbookView activeSheetId="0" maximized="1" windowHeight="0" windowWidth="0" guid="{A4765C07-CA3F-4F08-9EC2-FC9A2F047F58}" name="Filtro 14"/>
    <customWorkbookView activeSheetId="0" maximized="1" windowHeight="0" windowWidth="0" guid="{FEE73C45-C9C1-458B-BF00-55761325F53D}" name="Filtro 99"/>
    <customWorkbookView activeSheetId="0" maximized="1" windowHeight="0" windowWidth="0" guid="{B75A1BD7-3D16-444B-A19D-F05D9933EE1B}" name="Filtro 11"/>
    <customWorkbookView activeSheetId="0" maximized="1" windowHeight="0" windowWidth="0" guid="{2DA15499-8423-44A4-B395-1A707DF4C81C}" name="Filtro 12"/>
    <customWorkbookView activeSheetId="0" maximized="1" windowHeight="0" windowWidth="0" guid="{FAB468AB-14B4-4D9D-9242-A1AC4763350E}" name="Filtro 97"/>
    <customWorkbookView activeSheetId="0" maximized="1" windowHeight="0" windowWidth="0" guid="{69D11EF2-B6EC-432A-8254-B6E1E81436A5}" name="Filtro 98"/>
    <customWorkbookView activeSheetId="0" maximized="1" windowHeight="0" windowWidth="0" guid="{6C83376C-40A3-46E4-BC44-357E1F582924}" name="Filtro 10"/>
    <customWorkbookView activeSheetId="0" maximized="1" windowHeight="0" windowWidth="0" guid="{BE24FB56-2A9A-4C59-B0AB-EC66BF3CA6C1}" name="Filtro 95"/>
    <customWorkbookView activeSheetId="0" maximized="1" windowHeight="0" windowWidth="0" guid="{6B592E5A-325A-45D5-8CD6-697129ED57FE}" name="Filtro 96"/>
    <customWorkbookView activeSheetId="0" maximized="1" windowHeight="0" windowWidth="0" guid="{D2383E16-C734-4AF4-855C-958A4723146C}" name="Filtro 93"/>
    <customWorkbookView activeSheetId="0" maximized="1" windowHeight="0" windowWidth="0" guid="{A0BD03F1-1DAF-4A56-B621-B5178F3F03F9}" name="Filtro 94"/>
    <customWorkbookView activeSheetId="0" maximized="1" windowHeight="0" windowWidth="0" guid="{5C22ED8D-DA62-4ABD-99E0-B44D43B365EF}" name="Filtro 91"/>
    <customWorkbookView activeSheetId="0" maximized="1" windowHeight="0" windowWidth="0" guid="{A202B446-2E6A-4B71-ADB3-B50166881EC8}" name="Filtro 92"/>
    <customWorkbookView activeSheetId="0" maximized="1" windowHeight="0" windowWidth="0" guid="{7D40DB6D-A86E-49A8-ACC9-E3D35108BD55}" name="Filtro 90"/>
    <customWorkbookView activeSheetId="0" maximized="1" windowHeight="0" windowWidth="0" guid="{57BB8D3E-136D-401F-920E-48C0B8217503}" name="Filtro 29"/>
    <customWorkbookView activeSheetId="0" maximized="1" windowHeight="0" windowWidth="0" guid="{9F45999E-3E40-4BC0-B9F9-AAB8B4BB0E80}" name="Filtro 26"/>
    <customWorkbookView activeSheetId="0" maximized="1" windowHeight="0" windowWidth="0" guid="{D8C263D6-899C-4E5F-B2EA-0B11B2D1CE7E}" name="Filtro 27"/>
    <customWorkbookView activeSheetId="0" maximized="1" windowHeight="0" windowWidth="0" guid="{597C101D-E650-44D4-87D9-715C69449671}" name="Filtro 8"/>
    <customWorkbookView activeSheetId="0" maximized="1" windowHeight="0" windowWidth="0" guid="{99B50957-112C-4B55-84DB-B7159A58CF75}" name="Filtro 25"/>
    <customWorkbookView activeSheetId="0" maximized="1" windowHeight="0" windowWidth="0" guid="{A9CEB0FF-FB7C-48A1-99C4-855614183044}" name="Filtro 9"/>
    <customWorkbookView activeSheetId="0" maximized="1" windowHeight="0" windowWidth="0" guid="{8440729E-F778-4617-A3CA-7D5599389BE2}" name="Filtro 22"/>
    <customWorkbookView activeSheetId="0" maximized="1" windowHeight="0" windowWidth="0" guid="{62E45891-FB93-4485-9C4B-4215C4153215}" name="Filtro 20"/>
    <customWorkbookView activeSheetId="0" maximized="1" windowHeight="0" windowWidth="0" guid="{81317FA3-F0D5-406D-912E-7CB431FB90FF}" name="Filtro 21"/>
    <customWorkbookView activeSheetId="0" maximized="1" windowHeight="0" windowWidth="0" guid="{88A3FC1A-0779-43F9-AF71-CC31A17C67CE}" name="Filtro 19"/>
    <customWorkbookView activeSheetId="0" maximized="1" windowHeight="0" windowWidth="0" guid="{10F7F8E3-7B30-4E6F-89F0-CE64606906DF}" name="Filtro 39"/>
    <customWorkbookView activeSheetId="0" maximized="1" windowHeight="0" windowWidth="0" guid="{7F7BD167-468F-45EA-A905-38CC29763BDC}" name="Filtro 37"/>
    <customWorkbookView activeSheetId="0" maximized="1" windowHeight="0" windowWidth="0" guid="{7CB03890-B274-41FC-ADFC-E7124E0BD3EE}" name="Filtro 38"/>
    <customWorkbookView activeSheetId="0" maximized="1" windowHeight="0" windowWidth="0" guid="{D8BE8276-67A5-4391-AEE6-F50CE156CC07}" name="Filtro 35"/>
    <customWorkbookView activeSheetId="0" maximized="1" windowHeight="0" windowWidth="0" guid="{30557864-64C2-4F45-BC28-B163087A22F9}" name="Filtro 36"/>
    <customWorkbookView activeSheetId="0" maximized="1" windowHeight="0" windowWidth="0" guid="{46219287-E9C6-4CE2-9BA1-8BD604B9DB1E}" name="Filtro 33"/>
    <customWorkbookView activeSheetId="0" maximized="1" windowHeight="0" windowWidth="0" guid="{10F9C30E-B852-4EEC-8639-D3FA383647A9}" name="Filtro 34"/>
    <customWorkbookView activeSheetId="0" maximized="1" windowHeight="0" windowWidth="0" guid="{0DE08527-CEA3-42B8-B1AD-C5B664C658A9}" name="Filtro 31"/>
    <customWorkbookView activeSheetId="0" maximized="1" windowHeight="0" windowWidth="0" guid="{68327971-8C70-43D5-B5A8-957FC5A8652B}" name="Filtro 30"/>
    <customWorkbookView activeSheetId="0" maximized="1" windowHeight="0" windowWidth="0" guid="{D5435147-D54F-4082-B65B-E18FF158B207}" name="Filtro 100"/>
    <customWorkbookView activeSheetId="0" maximized="1" windowHeight="0" windowWidth="0" guid="{575F9493-C856-4ED6-A28D-D59D96B48348}" name="Filtro 101"/>
    <customWorkbookView activeSheetId="0" maximized="1" windowHeight="0" windowWidth="0" guid="{3D4213F7-D641-4F6E-A24F-D507FC49F1BB}" name="Filtro 102"/>
    <customWorkbookView activeSheetId="0" maximized="1" windowHeight="0" windowWidth="0" guid="{DB50334E-8171-4462-9FB1-EB6105AF57E1}" name="Filtro 4"/>
    <customWorkbookView activeSheetId="0" maximized="1" windowHeight="0" windowWidth="0" guid="{CF9974B6-93C1-4B3A-9719-AE3FFFD94FDD}" name="Filtro 5"/>
    <customWorkbookView activeSheetId="0" maximized="1" windowHeight="0" windowWidth="0" guid="{A372707A-6432-4D17-8ECD-56E9DDABFEB5}" name="Filtro 6"/>
    <customWorkbookView activeSheetId="0" maximized="1" windowHeight="0" windowWidth="0" guid="{7B0A6C3F-65A1-4241-8B63-2A6C1888DD52}" name="Filtro 7"/>
    <customWorkbookView activeSheetId="0" maximized="1" windowHeight="0" windowWidth="0" guid="{EFE2BD07-9A78-4C40-A006-1F075DEB0857}" name="Filtro 1"/>
    <customWorkbookView activeSheetId="0" maximized="1" windowHeight="0" windowWidth="0" guid="{F5F8F084-0330-4995-A9A7-E1004C2553AC}" name="Filtro 2"/>
    <customWorkbookView activeSheetId="0" maximized="1" windowHeight="0" windowWidth="0" guid="{1978DAAE-DBA6-4E3F-8508-5D0D3F2F8A72}" name="Filtro 3"/>
    <customWorkbookView activeSheetId="0" maximized="1" windowHeight="0" windowWidth="0" guid="{0D4EDE18-83F7-4562-9E41-4AA6574BF7A1}" name="Filtro 48"/>
    <customWorkbookView activeSheetId="0" maximized="1" windowHeight="0" windowWidth="0" guid="{798CCA8D-0C2B-43FB-8F52-567FFF8E824E}" name="Filtro 49"/>
    <customWorkbookView activeSheetId="0" maximized="1" windowHeight="0" windowWidth="0" guid="{0E11E810-95C1-4A2D-A0EB-7751AAEC5702}" name="Filtro 46"/>
    <customWorkbookView activeSheetId="0" maximized="1" windowHeight="0" windowWidth="0" guid="{7266EC48-A384-4BE8-BDF1-2D52CCF6CDA4}" name="Filtro 44"/>
    <customWorkbookView activeSheetId="0" maximized="1" windowHeight="0" windowWidth="0" guid="{A9EB7496-D6F4-4885-87A3-A8CBA013F736}" name="Filtro 45"/>
    <customWorkbookView activeSheetId="0" maximized="1" windowHeight="0" windowWidth="0" guid="{4A0844EA-33F6-4445-9941-FAD8AF388274}" name="Filtro 42"/>
    <customWorkbookView activeSheetId="0" maximized="1" windowHeight="0" windowWidth="0" guid="{04A2C70B-2806-486A-BD6D-A460A98E8044}" name="Filtro 43"/>
    <customWorkbookView activeSheetId="0" maximized="1" windowHeight="0" windowWidth="0" guid="{DA2A890C-AA78-47B1-9675-22FBFD05CA09}" name="Filtro 40"/>
    <customWorkbookView activeSheetId="0" maximized="1" windowHeight="0" windowWidth="0" guid="{B9C76D73-2FAE-45F7-B851-06EDE1324B6B}" name="Filtro 41"/>
  </customWorkbookViews>
</workbook>
</file>

<file path=xl/sharedStrings.xml><?xml version="1.0" encoding="utf-8"?>
<sst xmlns="http://schemas.openxmlformats.org/spreadsheetml/2006/main" count="10160" uniqueCount="1493">
  <si>
    <t>Cliente</t>
  </si>
  <si>
    <t>Conta</t>
  </si>
  <si>
    <t>Corretora</t>
  </si>
  <si>
    <t>Escritório</t>
  </si>
  <si>
    <t>UF</t>
  </si>
  <si>
    <t>Assessor</t>
  </si>
  <si>
    <t>APP</t>
  </si>
  <si>
    <t>Observações</t>
  </si>
  <si>
    <t>Carteira</t>
  </si>
  <si>
    <t>TX. de Gestão</t>
  </si>
  <si>
    <t xml:space="preserve">Benchmark </t>
  </si>
  <si>
    <t>TX. Perf.</t>
  </si>
  <si>
    <t>CPF/ CNPJ</t>
  </si>
  <si>
    <t>Pasta</t>
  </si>
  <si>
    <t>Backoffice</t>
  </si>
  <si>
    <t>Mesa de Operação</t>
  </si>
  <si>
    <t>Backoffice/ Mesa</t>
  </si>
  <si>
    <t>Gestão/ Head Comercial</t>
  </si>
  <si>
    <t xml:space="preserve">Backoffice </t>
  </si>
  <si>
    <t>Anbima</t>
  </si>
  <si>
    <t>Financeiro</t>
  </si>
  <si>
    <t>Operador</t>
  </si>
  <si>
    <t>Status</t>
  </si>
  <si>
    <t>Situação</t>
  </si>
  <si>
    <t>Exceção</t>
  </si>
  <si>
    <t>Início da Gestão</t>
  </si>
  <si>
    <t>Data distrato</t>
  </si>
  <si>
    <t>Taxa de Gestão</t>
  </si>
  <si>
    <t>Benchmark TX. Perf</t>
  </si>
  <si>
    <t xml:space="preserve">Observações Mesa de Operação </t>
  </si>
  <si>
    <t>Observações Temporarias</t>
  </si>
  <si>
    <t>Observações Backoffice</t>
  </si>
  <si>
    <t>PF/ PJ</t>
  </si>
  <si>
    <t>CPF/CNPJ</t>
  </si>
  <si>
    <t>UF cliente</t>
  </si>
  <si>
    <t>Status Anbima</t>
  </si>
  <si>
    <t>Suitability</t>
  </si>
  <si>
    <t>Classificação do Investidor</t>
  </si>
  <si>
    <t>BTG</t>
  </si>
  <si>
    <t>Ana Maria Pacheco Keremian e/ou Theo Keremian</t>
  </si>
  <si>
    <t>005190138</t>
  </si>
  <si>
    <t>Voga</t>
  </si>
  <si>
    <t>DF</t>
  </si>
  <si>
    <t>Theo Ramos Moutinho</t>
  </si>
  <si>
    <t>Bruno</t>
  </si>
  <si>
    <t>Ativo</t>
  </si>
  <si>
    <t>------</t>
  </si>
  <si>
    <t>INC/ COADM</t>
  </si>
  <si>
    <t>PF</t>
  </si>
  <si>
    <t>410.422.128-72</t>
  </si>
  <si>
    <t>Alphasitio Incorporacoes Ltda</t>
  </si>
  <si>
    <t>005305448</t>
  </si>
  <si>
    <t>CON/ COADM</t>
  </si>
  <si>
    <t>CDI</t>
  </si>
  <si>
    <t>PJ</t>
  </si>
  <si>
    <t>04.229.856/0001-94</t>
  </si>
  <si>
    <t>SP</t>
  </si>
  <si>
    <t xml:space="preserve">ASPA Participações </t>
  </si>
  <si>
    <t>004724018</t>
  </si>
  <si>
    <t>02.839.831/0001-87</t>
  </si>
  <si>
    <t>Douglas Arantes</t>
  </si>
  <si>
    <t>004384167</t>
  </si>
  <si>
    <t>Inativo</t>
  </si>
  <si>
    <t>Monitoramento</t>
  </si>
  <si>
    <t>MONT</t>
  </si>
  <si>
    <t>128.616.341-20</t>
  </si>
  <si>
    <t>GO</t>
  </si>
  <si>
    <t>Francisco Fernandes Moreira Neto</t>
  </si>
  <si>
    <t>004567324</t>
  </si>
  <si>
    <t>MOD/ COADM</t>
  </si>
  <si>
    <t>NÃO VENDER BTGP REF MODERADO FMP FGTS CARTE LIVRE/ Manter patrimônio Global igual nas duas contas</t>
  </si>
  <si>
    <t>071.563.777-01</t>
  </si>
  <si>
    <t>RJ</t>
  </si>
  <si>
    <t>Laila Odaia Carneiro Rodrigues Cruz</t>
  </si>
  <si>
    <t>004641487</t>
  </si>
  <si>
    <t>Pedro Vinicius Pereira De Andrade</t>
  </si>
  <si>
    <t>50k RF Ativo</t>
  </si>
  <si>
    <t>693.769.131-91</t>
  </si>
  <si>
    <t>Lara Odaia Carneiro Medeiros</t>
  </si>
  <si>
    <t>004643737</t>
  </si>
  <si>
    <t>Não Operar (50k em liquidez diária)</t>
  </si>
  <si>
    <t>606.997.011-04</t>
  </si>
  <si>
    <t>Laura Furst Arantes</t>
  </si>
  <si>
    <t>004383268</t>
  </si>
  <si>
    <t>252.652.611-68</t>
  </si>
  <si>
    <t>Luisa de Oliveira Lobo</t>
  </si>
  <si>
    <t>004855570</t>
  </si>
  <si>
    <t>024.627.771-80</t>
  </si>
  <si>
    <t>Mariana de Oliveira Lobo</t>
  </si>
  <si>
    <t>004855596</t>
  </si>
  <si>
    <t>024.627.761-09</t>
  </si>
  <si>
    <t>Mario Roberto de Paula Leite Sampaio</t>
  </si>
  <si>
    <t>004643746</t>
  </si>
  <si>
    <t>MOD/ PREV MOD/ COADM</t>
  </si>
  <si>
    <t>Até 20% em ações</t>
  </si>
  <si>
    <t>Mudar para conservadora</t>
  </si>
  <si>
    <t>022.382.418-68</t>
  </si>
  <si>
    <t>Paula Furst Arantes</t>
  </si>
  <si>
    <t>004384258</t>
  </si>
  <si>
    <t>819.350.801-72</t>
  </si>
  <si>
    <t>Ricardo de Moura Lopes</t>
  </si>
  <si>
    <t>005320069</t>
  </si>
  <si>
    <t>STVM Saída</t>
  </si>
  <si>
    <t>149.719.501-25</t>
  </si>
  <si>
    <t>Sandra De Mattos Rodrigues Moreira</t>
  </si>
  <si>
    <t>004879567</t>
  </si>
  <si>
    <t>Manter patrimônio Global igual nas duas contas</t>
  </si>
  <si>
    <t>553.431.551-20</t>
  </si>
  <si>
    <t>Virgilio Reis Sarmento</t>
  </si>
  <si>
    <t>005053939</t>
  </si>
  <si>
    <t>701.174.891-15</t>
  </si>
  <si>
    <t>Wilson Roberto Tamborini</t>
  </si>
  <si>
    <t>004884046</t>
  </si>
  <si>
    <t>STVM interna finalizada (12/03/2024)</t>
  </si>
  <si>
    <t>652.038.108-00</t>
  </si>
  <si>
    <t>Contas Ativas</t>
  </si>
  <si>
    <t>Contas Invativas</t>
  </si>
  <si>
    <t>Contas Encerradas</t>
  </si>
  <si>
    <t>Contas Pode Operar</t>
  </si>
  <si>
    <t>Clientes</t>
  </si>
  <si>
    <t>Sexo</t>
  </si>
  <si>
    <t>Nascimento</t>
  </si>
  <si>
    <t>Idade</t>
  </si>
  <si>
    <t>SULofissão</t>
  </si>
  <si>
    <t>Cidade</t>
  </si>
  <si>
    <t>PL</t>
  </si>
  <si>
    <t>ACACIO ZUNIGA LEITE</t>
  </si>
  <si>
    <t>M</t>
  </si>
  <si>
    <t>Funcionário Público</t>
  </si>
  <si>
    <t>Brasília - DF</t>
  </si>
  <si>
    <t>Total</t>
  </si>
  <si>
    <t>Porcentagem</t>
  </si>
  <si>
    <t>PL por gênero</t>
  </si>
  <si>
    <t>PL médio</t>
  </si>
  <si>
    <t>AGNES LOUIZE MOURA DE SANTANA</t>
  </si>
  <si>
    <t>F</t>
  </si>
  <si>
    <t>Administradora</t>
  </si>
  <si>
    <t>Masculino</t>
  </si>
  <si>
    <t>AGOSTINHO NUNES DO COUTO NETO</t>
  </si>
  <si>
    <t>Dentista</t>
  </si>
  <si>
    <t>Feminino</t>
  </si>
  <si>
    <t>ALBERTO RODRIGUES DE SOUSA JUNIOR</t>
  </si>
  <si>
    <t>-</t>
  </si>
  <si>
    <t>ALESSANDRO LOURENCO JANUARIO</t>
  </si>
  <si>
    <t>ALEXANDRE APARIZI</t>
  </si>
  <si>
    <t>São Paulo - SP</t>
  </si>
  <si>
    <t>PL por idade</t>
  </si>
  <si>
    <t>ALYSSON FAGUNDES BRAGA</t>
  </si>
  <si>
    <t>EmSULesário</t>
  </si>
  <si>
    <t>18-30</t>
  </si>
  <si>
    <t>ANDRE VINICIUS SILVA PINTO</t>
  </si>
  <si>
    <t>Advogado</t>
  </si>
  <si>
    <t>30-40</t>
  </si>
  <si>
    <t>ANDRÉA SATYRO SÁ RIBEIRO FRITZSCHE</t>
  </si>
  <si>
    <t>Arquiteta</t>
  </si>
  <si>
    <t>40-50</t>
  </si>
  <si>
    <t>ANDREIA DE ANDRADE TABORDA</t>
  </si>
  <si>
    <t>Funcionária Pública</t>
  </si>
  <si>
    <t>50-60</t>
  </si>
  <si>
    <t>ANNE LOBO FILHO</t>
  </si>
  <si>
    <t>Engenheira</t>
  </si>
  <si>
    <t>60-70</t>
  </si>
  <si>
    <t>ANSELMO DE SÁ RIBEIRO FILHO</t>
  </si>
  <si>
    <t>Aposentado</t>
  </si>
  <si>
    <t>Rio de Janeiro - RJ</t>
  </si>
  <si>
    <t>70-80</t>
  </si>
  <si>
    <t>ANTONIO DE QUEIROZ NOLETO</t>
  </si>
  <si>
    <t>80-90</t>
  </si>
  <si>
    <t xml:space="preserve"> </t>
  </si>
  <si>
    <t>AYRTON DE SOUZA FERREIRA JÚNIOR</t>
  </si>
  <si>
    <t>BARBARA OLIVEIRA SOUZA</t>
  </si>
  <si>
    <t>BRUNA ROSOLEN DE FARIA</t>
  </si>
  <si>
    <t>PL por SULofissão</t>
  </si>
  <si>
    <t>BRUNNO GOMES ROCHA</t>
  </si>
  <si>
    <t>Médico</t>
  </si>
  <si>
    <t>BRUNO MACHADO TELES WALTER</t>
  </si>
  <si>
    <t>Engenheiro</t>
  </si>
  <si>
    <t>BRUNO CESAR PESQUERO PONCE JAIME</t>
  </si>
  <si>
    <t>CAMILLA EL HAJE LOBO BORGES</t>
  </si>
  <si>
    <t>Médica</t>
  </si>
  <si>
    <t>CARLOS ALBERTO FERREIRA RODRIGUEZ</t>
  </si>
  <si>
    <t>Administrador</t>
  </si>
  <si>
    <t>CARLOS WELLINGTON CESAR DE OLIVEIRA</t>
  </si>
  <si>
    <t>Adminstrador</t>
  </si>
  <si>
    <t>CHEILA RODRIGUES WOBIDO</t>
  </si>
  <si>
    <t>CLÁUDIA APARECIDA CARNEIRO</t>
  </si>
  <si>
    <t>Psicóloga</t>
  </si>
  <si>
    <t>CLEYVERTON GARCIA LIMA</t>
  </si>
  <si>
    <t>Autônomo</t>
  </si>
  <si>
    <t>CRISTINA FREIRE LIMA CARVALHO</t>
  </si>
  <si>
    <t>Outros</t>
  </si>
  <si>
    <t>DANIELA REVOLLO RIBEIRO DA SILVA</t>
  </si>
  <si>
    <t>Danilo Di Rezende</t>
  </si>
  <si>
    <t>DEBORA MARIA RODRIGUES CRUZ</t>
  </si>
  <si>
    <t>ELISABETH MENDES GUIMARÃES</t>
  </si>
  <si>
    <t>Aposentada</t>
  </si>
  <si>
    <t>EUGÊNIO SILVA DO OLIVEIRA JÚNIOR</t>
  </si>
  <si>
    <t>EURIBERTO DE ARAUJO SANTANA</t>
  </si>
  <si>
    <t>FABIANO DE ANDRADE FARIA</t>
  </si>
  <si>
    <t>FABRICIO TRINDADE DE SOUSA</t>
  </si>
  <si>
    <t>GABRIEL MACHADO LEITE</t>
  </si>
  <si>
    <t>GLEIDE SATYRO SALES</t>
  </si>
  <si>
    <t>GUILHERME FIGUEIREDO FERREIRA</t>
  </si>
  <si>
    <t>Goiânia - GO</t>
  </si>
  <si>
    <t>GUILHERME LANCINI BELLO</t>
  </si>
  <si>
    <t>GUILHERME OTAVIO MORAIS DE CARVALHO</t>
  </si>
  <si>
    <t>Guilherme Porangaba Barbosa</t>
  </si>
  <si>
    <t>GUSTAVO ATHAIDE HALMENSCHLAGER</t>
  </si>
  <si>
    <t>Marabá - PA</t>
  </si>
  <si>
    <t>HELMGTON JOSÉ BRITO DE SOUZA</t>
  </si>
  <si>
    <t>HENRIQUE REINERT LOPES DIAS</t>
  </si>
  <si>
    <t>HUGO FRANCO RODRIGUES</t>
  </si>
  <si>
    <t>IRACEMA MATIAS MORRIS</t>
  </si>
  <si>
    <t>Iuri Salles Cozac</t>
  </si>
  <si>
    <t>Agricultor</t>
  </si>
  <si>
    <t>JANAÍNA TENÓRIO TRANCOSO TAVARES DA SILVA</t>
  </si>
  <si>
    <t>Bióloga</t>
  </si>
  <si>
    <t>JOÃO LEOPOLDO ROMÃO SEREDNICKI</t>
  </si>
  <si>
    <t>JOÃO PAULO SETUBAL CAMPOS MARTINS</t>
  </si>
  <si>
    <t>JOSE HUMBERTO DE SOUZA BORGES</t>
  </si>
  <si>
    <t>JOSÉ ROBSON BEZERRA SERENO</t>
  </si>
  <si>
    <t>Veterinário</t>
  </si>
  <si>
    <t>JOSÉ WASHINGTON DE CARVALHO NOVAES</t>
  </si>
  <si>
    <t>JULIANA DE PAULA SILVA RAMALHO OU SAULO</t>
  </si>
  <si>
    <t>EmSULesária</t>
  </si>
  <si>
    <t>JULIO CEZAR PORTES</t>
  </si>
  <si>
    <t>LEONARDO FERNANDES DE OLIVEIRA</t>
  </si>
  <si>
    <t>LEONARDO FRANCO RODRIGUES</t>
  </si>
  <si>
    <t>LUANA BAILÃO</t>
  </si>
  <si>
    <t>LUCIANA PACHECO DE BRITO</t>
  </si>
  <si>
    <t>LUIZ CARLOS RUSKY</t>
  </si>
  <si>
    <t>LUIZ EDUARDO DA SILVA TOSTES</t>
  </si>
  <si>
    <t>MANUELA BAILÃO</t>
  </si>
  <si>
    <t>Educação Física</t>
  </si>
  <si>
    <t>MARCELO REINECKEN DE ARAÚJO</t>
  </si>
  <si>
    <t>MÁRCIA CARVALHO GAZETA</t>
  </si>
  <si>
    <t>Advogada</t>
  </si>
  <si>
    <t>MARIA BEATRIZ ROLDÃO E ALVARES</t>
  </si>
  <si>
    <t>MARIA CLAUDIOMAR FERNANDES BEZERRA</t>
  </si>
  <si>
    <t>MARIA DAS GRAÇAS COSTA</t>
  </si>
  <si>
    <t>SULofessora</t>
  </si>
  <si>
    <t>MARIA REGINA COSTA ALVAREZ</t>
  </si>
  <si>
    <t>Jornalista</t>
  </si>
  <si>
    <t>MARLENE LEAL FONSECA DOS SANTOS</t>
  </si>
  <si>
    <t>Pensionista</t>
  </si>
  <si>
    <t>MARLI MELO SANTANA RODRIGUES</t>
  </si>
  <si>
    <t>MARTA MARIA SULADO DE SOUZA COE</t>
  </si>
  <si>
    <t>MAURICIO DAHER ANDRADE GOMES</t>
  </si>
  <si>
    <t>MAURÍCIO DE FIGUEIREDO CORREA DA VEIGA</t>
  </si>
  <si>
    <t>MAURO SCHENEKENBERG GUEDES</t>
  </si>
  <si>
    <t>Monica Torres Silva</t>
  </si>
  <si>
    <t>Autônoma</t>
  </si>
  <si>
    <t>MURILLO MENDES MANENTE</t>
  </si>
  <si>
    <t>NAIA CAMELO VILAS BOAS</t>
  </si>
  <si>
    <t>NATÁLIA REZENDE DE ALMEIDA SANTOS</t>
  </si>
  <si>
    <t>O UNIVERSITÁRIO RESTAURANTE</t>
  </si>
  <si>
    <t>ODIL GARRIDO CAMPOS DE ANDRADE</t>
  </si>
  <si>
    <t>Luziânia - GO</t>
  </si>
  <si>
    <t>OLÍVIO OLIVEIRA PENTEADO</t>
  </si>
  <si>
    <t>Cristalina - GO</t>
  </si>
  <si>
    <t>Otávio Alves Forte</t>
  </si>
  <si>
    <t>OTAVIO BENTO SOUZA SILVA</t>
  </si>
  <si>
    <t>OTOPLUS OTORRINOLARINGOLOGIA S S LTDA</t>
  </si>
  <si>
    <t>PATRICK FRANCOIS DURANS AMORIM</t>
  </si>
  <si>
    <t>PAULO FERNANDO ULIAN</t>
  </si>
  <si>
    <t>PAULO HENRIQUE DE MORAES MENDES</t>
  </si>
  <si>
    <t>Nutricionista</t>
  </si>
  <si>
    <t>PERCIVAL LOPES DA SILVA JUNIOR</t>
  </si>
  <si>
    <t>PHILIPE FERREIRA DA SILVA LIMA</t>
  </si>
  <si>
    <t>RAFAELLA SULADERA</t>
  </si>
  <si>
    <t>Rafael de Araujo Damas</t>
  </si>
  <si>
    <t>RAFAEL GOMES DIAS</t>
  </si>
  <si>
    <t>RAÍSSA CASTILHO/JULIANO LUIZ FERREIRA</t>
  </si>
  <si>
    <t>RAQUEL FAGUNDES BRAGA FERREIRA</t>
  </si>
  <si>
    <t>RENAN PIERATTI</t>
  </si>
  <si>
    <t>RICARDO DE OLIVEIRA RAMOS</t>
  </si>
  <si>
    <t>RICARDO RUSSO</t>
  </si>
  <si>
    <t>RITA DE CASSIA ALVES DA SILVA</t>
  </si>
  <si>
    <t>RODRIGO FELIPE MARQUES</t>
  </si>
  <si>
    <t>RODRIGO NUNES FRANCO</t>
  </si>
  <si>
    <t>RONALDO MAFIA CUENCA</t>
  </si>
  <si>
    <t>Rosangela Rodrigues de Carvalho</t>
  </si>
  <si>
    <t>RUBEM SOARES DE OLIVEIRA LIMA</t>
  </si>
  <si>
    <t>RUBIANNE INACIO SULOTASIO DI BORGES FIGUEIREDO</t>
  </si>
  <si>
    <t>Sabrina Martins Xavier</t>
  </si>
  <si>
    <t>Analista de Sistemas</t>
  </si>
  <si>
    <t>SABRINA MENDES LAGO</t>
  </si>
  <si>
    <t>SANDRA MARIA MEDEIROS COSTA</t>
  </si>
  <si>
    <t>Publicitária</t>
  </si>
  <si>
    <t>Sérgio Lincoln de Matos Arruda</t>
  </si>
  <si>
    <t>SOLANGE ALVES DE MORAES MENDES</t>
  </si>
  <si>
    <t>TATIANA LIMA CARVALHO</t>
  </si>
  <si>
    <t>Estudante</t>
  </si>
  <si>
    <t>TATIANA MARIA CARVALHO DE PAULA</t>
  </si>
  <si>
    <t>THAIS DE OLIVEIRA SILVA</t>
  </si>
  <si>
    <t>Assessora Legislativa</t>
  </si>
  <si>
    <t>TIAGO DE CASTELLO BRANCO</t>
  </si>
  <si>
    <t>VILMAR JOSÉ FORTUNA (Celso)</t>
  </si>
  <si>
    <t>Militar</t>
  </si>
  <si>
    <t>VITOR HENRIQUE LAGES FERREIRA</t>
  </si>
  <si>
    <t>VIVIANA PERIBANEZ GONZALEZ DE ARAÚJO</t>
  </si>
  <si>
    <t>WAGNER VAZ CARDOZO</t>
  </si>
  <si>
    <t>William Enio Guedes Fabrício</t>
  </si>
  <si>
    <t>Policial</t>
  </si>
  <si>
    <t>Faltam</t>
  </si>
  <si>
    <t>PL JANEIRO 2020</t>
  </si>
  <si>
    <t>PL FEVEREIRO 2020</t>
  </si>
  <si>
    <t>PL MARÇO 2020</t>
  </si>
  <si>
    <t>Nº DA CONTA</t>
  </si>
  <si>
    <t>Operando</t>
  </si>
  <si>
    <t>Perfil de Investimento</t>
  </si>
  <si>
    <t>Localização</t>
  </si>
  <si>
    <t>31/01/2021</t>
  </si>
  <si>
    <t>28/02/2021</t>
  </si>
  <si>
    <t>31/03/2021</t>
  </si>
  <si>
    <t>30/04/2021</t>
  </si>
  <si>
    <t>27/04/2021</t>
  </si>
  <si>
    <t>31/05/2021</t>
  </si>
  <si>
    <t>Clarissa Costa de Barros</t>
  </si>
  <si>
    <t>Conquest</t>
  </si>
  <si>
    <t>SIM</t>
  </si>
  <si>
    <t>Ações Plus</t>
  </si>
  <si>
    <t>Sudoeste</t>
  </si>
  <si>
    <t>Natal Ferreira das Dores</t>
  </si>
  <si>
    <t>Bluemetrix</t>
  </si>
  <si>
    <t>Victor Caldeira</t>
  </si>
  <si>
    <t>Conservador</t>
  </si>
  <si>
    <t>Gama</t>
  </si>
  <si>
    <t>Código BMTX Universal</t>
  </si>
  <si>
    <t>Gil/Victor Caldeira</t>
  </si>
  <si>
    <t>17679</t>
  </si>
  <si>
    <t>David Mendes</t>
  </si>
  <si>
    <t>18530</t>
  </si>
  <si>
    <t>Alexandre Fontenelle</t>
  </si>
  <si>
    <t>17489</t>
  </si>
  <si>
    <t>Guilherme Sales</t>
  </si>
  <si>
    <t>18256</t>
  </si>
  <si>
    <t>Pedro Ferreira</t>
  </si>
  <si>
    <t>18266</t>
  </si>
  <si>
    <t>Fernando Amaro</t>
  </si>
  <si>
    <t>14574</t>
  </si>
  <si>
    <t>Alexandre Coutinho/Victor Caldeira</t>
  </si>
  <si>
    <t>12736</t>
  </si>
  <si>
    <t>Yasmin Muniz</t>
  </si>
  <si>
    <t>12624</t>
  </si>
  <si>
    <t>Lucio Moscareli</t>
  </si>
  <si>
    <t>1441</t>
  </si>
  <si>
    <t>18986</t>
  </si>
  <si>
    <t>Tiago Alvim</t>
  </si>
  <si>
    <t>16072</t>
  </si>
  <si>
    <t>Lucas Lôbo Ataide</t>
  </si>
  <si>
    <t>13598</t>
  </si>
  <si>
    <t>Arthur Figueiró</t>
  </si>
  <si>
    <t>15496</t>
  </si>
  <si>
    <t>Norton Fritzsche</t>
  </si>
  <si>
    <t>18993</t>
  </si>
  <si>
    <t>André Araújo</t>
  </si>
  <si>
    <t>12305</t>
  </si>
  <si>
    <t>Antonio Carlos</t>
  </si>
  <si>
    <t>14284</t>
  </si>
  <si>
    <t>Hugo Motta</t>
  </si>
  <si>
    <t>17831</t>
  </si>
  <si>
    <t>Bruno Jaime</t>
  </si>
  <si>
    <t>18467</t>
  </si>
  <si>
    <t>Maria Luiza</t>
  </si>
  <si>
    <t>12549</t>
  </si>
  <si>
    <t>Lorenzo Rulli</t>
  </si>
  <si>
    <t>16855</t>
  </si>
  <si>
    <t>Rodger</t>
  </si>
  <si>
    <t>17573</t>
  </si>
  <si>
    <t>Daniel Cambraia</t>
  </si>
  <si>
    <t>16459</t>
  </si>
  <si>
    <t>Alexandre Xavier</t>
  </si>
  <si>
    <t>17896</t>
  </si>
  <si>
    <t>Vitor Mafra</t>
  </si>
  <si>
    <t>13444</t>
  </si>
  <si>
    <t>Rafael Vilela</t>
  </si>
  <si>
    <t>18009</t>
  </si>
  <si>
    <t>Pedro Uno</t>
  </si>
  <si>
    <t>14320</t>
  </si>
  <si>
    <t>Neyla Abrantes</t>
  </si>
  <si>
    <t>19634</t>
  </si>
  <si>
    <t>Rogério Magalhães</t>
  </si>
  <si>
    <t>15049</t>
  </si>
  <si>
    <t>João Victor Beze</t>
  </si>
  <si>
    <t>17243</t>
  </si>
  <si>
    <t>Marcelo Tavares</t>
  </si>
  <si>
    <t>11732</t>
  </si>
  <si>
    <t>Fernando Menicucci/Victor Caldeira</t>
  </si>
  <si>
    <t>1633</t>
  </si>
  <si>
    <t>Thiago Brum</t>
  </si>
  <si>
    <t>15544</t>
  </si>
  <si>
    <t>Rejane Machado</t>
  </si>
  <si>
    <t>19157</t>
  </si>
  <si>
    <t>13489</t>
  </si>
  <si>
    <t>Arthur Puccinelli</t>
  </si>
  <si>
    <t>14294</t>
  </si>
  <si>
    <t>Paula Lemos</t>
  </si>
  <si>
    <t>14699</t>
  </si>
  <si>
    <t>Ana Vorcaro</t>
  </si>
  <si>
    <t>11252</t>
  </si>
  <si>
    <t>Gabriel Raydan</t>
  </si>
  <si>
    <t>1298</t>
  </si>
  <si>
    <t>Calebe</t>
  </si>
  <si>
    <t>14434</t>
  </si>
  <si>
    <t>Cássio Mello</t>
  </si>
  <si>
    <t>13363</t>
  </si>
  <si>
    <t>André Luiz</t>
  </si>
  <si>
    <t>1891</t>
  </si>
  <si>
    <t>Renan Silva</t>
  </si>
  <si>
    <t>18236</t>
  </si>
  <si>
    <t>Luciano Vilanova</t>
  </si>
  <si>
    <t>15147</t>
  </si>
  <si>
    <t>Marcos Valadão</t>
  </si>
  <si>
    <t>12846</t>
  </si>
  <si>
    <t>14739</t>
  </si>
  <si>
    <t>Marcelo Pedrosa</t>
  </si>
  <si>
    <t>13896</t>
  </si>
  <si>
    <t>Thiago Maluf</t>
  </si>
  <si>
    <t>16758</t>
  </si>
  <si>
    <t>Bruno Krohn</t>
  </si>
  <si>
    <t>11113</t>
  </si>
  <si>
    <t>Amanda Fonseca</t>
  </si>
  <si>
    <t>17022</t>
  </si>
  <si>
    <t>Gabriel Borges</t>
  </si>
  <si>
    <t>14244</t>
  </si>
  <si>
    <t>Roberly</t>
  </si>
  <si>
    <t>19352</t>
  </si>
  <si>
    <t>Norton Jr.</t>
  </si>
  <si>
    <t>18836</t>
  </si>
  <si>
    <t>Sarah Ferreira</t>
  </si>
  <si>
    <t>16427</t>
  </si>
  <si>
    <t>Jéssica Ribeiro</t>
  </si>
  <si>
    <t>12639</t>
  </si>
  <si>
    <t xml:space="preserve">Arthur Figueiró </t>
  </si>
  <si>
    <t>1449</t>
  </si>
  <si>
    <t>Isabella Almeida</t>
  </si>
  <si>
    <t>1275</t>
  </si>
  <si>
    <t>Diogo Segabinazzi</t>
  </si>
  <si>
    <t>1153</t>
  </si>
  <si>
    <t>Gabriel Prudente</t>
  </si>
  <si>
    <t>16130</t>
  </si>
  <si>
    <t>Silvio Holanda</t>
  </si>
  <si>
    <t>15530</t>
  </si>
  <si>
    <t>Raphael Alvarenga</t>
  </si>
  <si>
    <t>13484</t>
  </si>
  <si>
    <t>Caio de Castro</t>
  </si>
  <si>
    <t>17109</t>
  </si>
  <si>
    <t xml:space="preserve">Thiago Maluf </t>
  </si>
  <si>
    <t>16100</t>
  </si>
  <si>
    <t>Antonis Rodopoulos</t>
  </si>
  <si>
    <t>18061</t>
  </si>
  <si>
    <t>Felipe Rios</t>
  </si>
  <si>
    <t>18890</t>
  </si>
  <si>
    <t>Rogério Coelho</t>
  </si>
  <si>
    <t>14091</t>
  </si>
  <si>
    <t>Guilherme Marquez</t>
  </si>
  <si>
    <t>18992</t>
  </si>
  <si>
    <t>Rafael</t>
  </si>
  <si>
    <t>2971</t>
  </si>
  <si>
    <t>Lucas Zambrin</t>
  </si>
  <si>
    <t>28411</t>
  </si>
  <si>
    <t>Rodrigo Milanez</t>
  </si>
  <si>
    <t>250</t>
  </si>
  <si>
    <t>Juliana Farias</t>
  </si>
  <si>
    <t>22066</t>
  </si>
  <si>
    <t>Matrice</t>
  </si>
  <si>
    <t>22400</t>
  </si>
  <si>
    <t>Flávio Miguel</t>
  </si>
  <si>
    <t>25581</t>
  </si>
  <si>
    <t>Israel</t>
  </si>
  <si>
    <t>33218</t>
  </si>
  <si>
    <t>João</t>
  </si>
  <si>
    <t>39467</t>
  </si>
  <si>
    <t>Breno</t>
  </si>
  <si>
    <t>34388</t>
  </si>
  <si>
    <t>Rafael Menezes</t>
  </si>
  <si>
    <t>Felipe Estevam</t>
  </si>
  <si>
    <t>Valdeson Japiassu</t>
  </si>
  <si>
    <t>Gustavo Amorim</t>
  </si>
  <si>
    <t>Andrea Lopes</t>
  </si>
  <si>
    <t>Eduardo Leopoldino</t>
  </si>
  <si>
    <t>Gil/Caio de Castro</t>
  </si>
  <si>
    <t>Gil/Eduardo Leopoldino</t>
  </si>
  <si>
    <t>Victor Caldeira/Eduardo Leopoldino</t>
  </si>
  <si>
    <t>Victor Caldeira/Gustavo Amorim</t>
  </si>
  <si>
    <t>Gil/Gustavo Amorim</t>
  </si>
  <si>
    <t>Gil/Luciano Vilanova</t>
  </si>
  <si>
    <t>Victor Caldeira/Luciano Vilanova</t>
  </si>
  <si>
    <t>Victor Caldeira/Gabriel Prudente</t>
  </si>
  <si>
    <t>Thiago Canabrava</t>
  </si>
  <si>
    <t>Vivian</t>
  </si>
  <si>
    <t>Leandro Sousa</t>
  </si>
  <si>
    <t>Felipe Cravos</t>
  </si>
  <si>
    <t>Leandro e Leyla</t>
  </si>
  <si>
    <t>Alice Lobo</t>
  </si>
  <si>
    <t>Rodolfo Gomes</t>
  </si>
  <si>
    <t xml:space="preserve">Pedro Paulo Alves  </t>
  </si>
  <si>
    <t>Cecilia Arcoverde</t>
  </si>
  <si>
    <t>Leandro</t>
  </si>
  <si>
    <t>Leandro Silva</t>
  </si>
  <si>
    <t>Tatiane Cavalcante</t>
  </si>
  <si>
    <t>André Castro</t>
  </si>
  <si>
    <t>Regular</t>
  </si>
  <si>
    <t>Cecilia</t>
  </si>
  <si>
    <t>Rafaele Alves</t>
  </si>
  <si>
    <t>Luca Bueno</t>
  </si>
  <si>
    <t>Lucas Zambrim</t>
  </si>
  <si>
    <t>Valdesson Japiassu</t>
  </si>
  <si>
    <t>Flavio Miguel</t>
  </si>
  <si>
    <t>Karla</t>
  </si>
  <si>
    <t>Data da Solicitação</t>
  </si>
  <si>
    <t>Tipo de Saída</t>
  </si>
  <si>
    <t>Valor</t>
  </si>
  <si>
    <t>825558</t>
  </si>
  <si>
    <t>Guide</t>
  </si>
  <si>
    <t>Distrato</t>
  </si>
  <si>
    <t>Ayrton de Souza Ferreira Júnior</t>
  </si>
  <si>
    <t>Equities</t>
  </si>
  <si>
    <t>3383740</t>
  </si>
  <si>
    <t>Juliana de Paula Silva Ramalho ou Saulo</t>
  </si>
  <si>
    <t>Moderada 20</t>
  </si>
  <si>
    <t>2961934</t>
  </si>
  <si>
    <t>Vilmar José Fortuna (Celso)</t>
  </si>
  <si>
    <t>4241586</t>
  </si>
  <si>
    <t>Resgate Parcial</t>
  </si>
  <si>
    <t>Renan Pieratti</t>
  </si>
  <si>
    <t>2534866</t>
  </si>
  <si>
    <t>Paulo Henrique de Moraes Mendes</t>
  </si>
  <si>
    <t>Moderada</t>
  </si>
  <si>
    <t>3520517</t>
  </si>
  <si>
    <t>XP</t>
  </si>
  <si>
    <t>2701746</t>
  </si>
  <si>
    <t>Patrick Francois Durans Amorim</t>
  </si>
  <si>
    <t>431690</t>
  </si>
  <si>
    <t>Imc Construcoes Ltda</t>
  </si>
  <si>
    <t>Arrojada 50</t>
  </si>
  <si>
    <t>4345500</t>
  </si>
  <si>
    <t>Guilherme Figueiredo Ferreira</t>
  </si>
  <si>
    <t>5773924</t>
  </si>
  <si>
    <t>Wagner Vaz Cardozo</t>
  </si>
  <si>
    <t>5792082</t>
  </si>
  <si>
    <t>Iracema Matias Morris</t>
  </si>
  <si>
    <t>Conservadora</t>
  </si>
  <si>
    <t>2645505</t>
  </si>
  <si>
    <t>323684</t>
  </si>
  <si>
    <t>Cleyverton Garcia Lima</t>
  </si>
  <si>
    <t>3713246</t>
  </si>
  <si>
    <t>Laís do Prado Costa</t>
  </si>
  <si>
    <t>475794</t>
  </si>
  <si>
    <t>Fabiano de Andrade Faria</t>
  </si>
  <si>
    <t>Resgate Total</t>
  </si>
  <si>
    <t>3203106</t>
  </si>
  <si>
    <t>Joao Paulo Setubal Campos Martins</t>
  </si>
  <si>
    <t>5776702</t>
  </si>
  <si>
    <t>Janaina Tenorio Trancoso Tavares Da Silva</t>
  </si>
  <si>
    <t>2591134</t>
  </si>
  <si>
    <t>Otoplus Otorrinolaringologia S S Ltda</t>
  </si>
  <si>
    <t>3257117</t>
  </si>
  <si>
    <t>Cláudia Aparecida Carneiro</t>
  </si>
  <si>
    <t>2310651</t>
  </si>
  <si>
    <t>Lanna Cristina Gomes Leite</t>
  </si>
  <si>
    <t>4332042</t>
  </si>
  <si>
    <t>Vitor Henrique Lages Ferreira</t>
  </si>
  <si>
    <t>2066065</t>
  </si>
  <si>
    <t>Genial</t>
  </si>
  <si>
    <t>Rubem Soares de Oliveira Lima</t>
  </si>
  <si>
    <t>3615656</t>
  </si>
  <si>
    <t>Ricardo Abreu Emediato</t>
  </si>
  <si>
    <t>2730754</t>
  </si>
  <si>
    <t>Naia Camelo Vilas Boas</t>
  </si>
  <si>
    <t>4351136</t>
  </si>
  <si>
    <t>Sabrina Mendes Lago</t>
  </si>
  <si>
    <t>4502541</t>
  </si>
  <si>
    <t>Pollyanna de Oliveira Rocha</t>
  </si>
  <si>
    <t>4387335</t>
  </si>
  <si>
    <t>Diego Martins Silva do Amaral</t>
  </si>
  <si>
    <t>4461608</t>
  </si>
  <si>
    <t>Anna Clara Monteiro da Rosa Maia</t>
  </si>
  <si>
    <t xml:space="preserve">Genial </t>
  </si>
  <si>
    <t>340481</t>
  </si>
  <si>
    <t>Ricardo de Oliveira Ramos</t>
  </si>
  <si>
    <t>2738224</t>
  </si>
  <si>
    <t>Marcelo Reinecken de Araújo</t>
  </si>
  <si>
    <t>2847489</t>
  </si>
  <si>
    <t>Tiago Costa Chaves</t>
  </si>
  <si>
    <t>2721127</t>
  </si>
  <si>
    <t>Lissa Moreira Marques</t>
  </si>
  <si>
    <t>331865</t>
  </si>
  <si>
    <t>2894145</t>
  </si>
  <si>
    <t>Henrique Reinert Lopes Dias</t>
  </si>
  <si>
    <t>4487607</t>
  </si>
  <si>
    <t>Gabriel Jorge SULadera</t>
  </si>
  <si>
    <t>4455683</t>
  </si>
  <si>
    <t>Rafaella SULadera</t>
  </si>
  <si>
    <t>5808809</t>
  </si>
  <si>
    <t>Hugo Franco Rodrigues</t>
  </si>
  <si>
    <t>5745998</t>
  </si>
  <si>
    <t>Viviana Peribanez Gonzalez de Araújo</t>
  </si>
  <si>
    <t>5752960</t>
  </si>
  <si>
    <t>4375396</t>
  </si>
  <si>
    <t>Julio Cezar Portes</t>
  </si>
  <si>
    <t>5809120</t>
  </si>
  <si>
    <t>Leonardo Franco Rodrigues</t>
  </si>
  <si>
    <t>2865175</t>
  </si>
  <si>
    <t>804771</t>
  </si>
  <si>
    <t>Mauricio de Figueiredo Correa da Veiga</t>
  </si>
  <si>
    <t>3384291</t>
  </si>
  <si>
    <t>Não encontrei cliente na planilha de ct</t>
  </si>
  <si>
    <t>2445589</t>
  </si>
  <si>
    <t>Bianca Faria e Rocha</t>
  </si>
  <si>
    <t>Arrojada</t>
  </si>
  <si>
    <t>2352697</t>
  </si>
  <si>
    <t>Arthur Lanna Appelt</t>
  </si>
  <si>
    <t>Equities 80</t>
  </si>
  <si>
    <t>1586968</t>
  </si>
  <si>
    <t>Ricardo Russo</t>
  </si>
  <si>
    <t>4248009</t>
  </si>
  <si>
    <t>Rafael Gomes Dias</t>
  </si>
  <si>
    <t>4247347</t>
  </si>
  <si>
    <t>Euriberto de Araujo Santana</t>
  </si>
  <si>
    <t>3384259</t>
  </si>
  <si>
    <t>Philipe Ferreira da Silva Lima</t>
  </si>
  <si>
    <t>2702114</t>
  </si>
  <si>
    <t>Bernardo Fortuna Magalhaes</t>
  </si>
  <si>
    <t>4327504</t>
  </si>
  <si>
    <t>4402972</t>
  </si>
  <si>
    <t>Marcos Augusto do Nascimento Vidal</t>
  </si>
  <si>
    <t>4651873</t>
  </si>
  <si>
    <t>Rodrigo Veiga De Oliveira</t>
  </si>
  <si>
    <t>2466854</t>
  </si>
  <si>
    <t>4355972</t>
  </si>
  <si>
    <t>Jose Humberto de Souza Borges</t>
  </si>
  <si>
    <t>3445098</t>
  </si>
  <si>
    <t>Paulo Renato Simmons de Paula</t>
  </si>
  <si>
    <t>1922798</t>
  </si>
  <si>
    <t>Olívio Oliveira Penteado</t>
  </si>
  <si>
    <t>4349786</t>
  </si>
  <si>
    <t>Camilla El Haje Lobo Borges</t>
  </si>
  <si>
    <t>3939462</t>
  </si>
  <si>
    <t>Igor de Souza Saraiva</t>
  </si>
  <si>
    <t>2405046</t>
  </si>
  <si>
    <t>Moderada 30</t>
  </si>
  <si>
    <t>846458</t>
  </si>
  <si>
    <t>O Universitário Restaurante</t>
  </si>
  <si>
    <t>2672622</t>
  </si>
  <si>
    <t>Maria das Graças Costa</t>
  </si>
  <si>
    <t>826678</t>
  </si>
  <si>
    <t>Tatiana Maria Carvalho de Paula</t>
  </si>
  <si>
    <t>4478934</t>
  </si>
  <si>
    <t>Marcos Leandro Matias Morris</t>
  </si>
  <si>
    <t>4460288</t>
  </si>
  <si>
    <t>Guiomar Rodrigues de Carvalho</t>
  </si>
  <si>
    <t>2956150</t>
  </si>
  <si>
    <t>Claudia Pereira Brandão</t>
  </si>
  <si>
    <t>3518710</t>
  </si>
  <si>
    <t>José Humberto de Souza Borges</t>
  </si>
  <si>
    <t>4528354</t>
  </si>
  <si>
    <t>Maria de Fátima Nunes Franco</t>
  </si>
  <si>
    <t>2658077</t>
  </si>
  <si>
    <t>Gabriel Machado Leite</t>
  </si>
  <si>
    <t>846385</t>
  </si>
  <si>
    <t>Anne Lobo Filho</t>
  </si>
  <si>
    <t>367916</t>
  </si>
  <si>
    <t>Dilson Manoel Catarino</t>
  </si>
  <si>
    <t>SUL</t>
  </si>
  <si>
    <t>323625</t>
  </si>
  <si>
    <t>Joao Rodrigo Santos Milanez</t>
  </si>
  <si>
    <t>Income</t>
  </si>
  <si>
    <t>804151</t>
  </si>
  <si>
    <t>Gabriel Lima Lopes e/ou Stephanie Benabou</t>
  </si>
  <si>
    <t>Arrojada/FIIs</t>
  </si>
  <si>
    <t>4920156</t>
  </si>
  <si>
    <t>Geancarlo Jandre</t>
  </si>
  <si>
    <t>2850040</t>
  </si>
  <si>
    <t>Juliana Balan Machado</t>
  </si>
  <si>
    <t>3774100</t>
  </si>
  <si>
    <t>Bruno Sartório Silva</t>
  </si>
  <si>
    <t>2698656</t>
  </si>
  <si>
    <t>Maria Regina Costa Alvarez</t>
  </si>
  <si>
    <t>5759182</t>
  </si>
  <si>
    <t>Barbara Oliveira Souza</t>
  </si>
  <si>
    <t>4400781</t>
  </si>
  <si>
    <t>Thais de Oliveira Silva</t>
  </si>
  <si>
    <t>4611223</t>
  </si>
  <si>
    <t>Igor Martins Silva</t>
  </si>
  <si>
    <t>4401235</t>
  </si>
  <si>
    <t>Cristina Vieira Araújo</t>
  </si>
  <si>
    <t>4465816</t>
  </si>
  <si>
    <t>Ellen Verri Lopes</t>
  </si>
  <si>
    <t>4608802</t>
  </si>
  <si>
    <t>Amanda Gabriele do Nascimento Vidal</t>
  </si>
  <si>
    <t>2965891</t>
  </si>
  <si>
    <t>Paulo Fernando Ulian</t>
  </si>
  <si>
    <t>Arrojada 40</t>
  </si>
  <si>
    <t>4627802</t>
  </si>
  <si>
    <t>Cristiane Borja Rodrigues da Silva</t>
  </si>
  <si>
    <t>4386181</t>
  </si>
  <si>
    <t>Kenyo Roriz Meireles</t>
  </si>
  <si>
    <t>2661302</t>
  </si>
  <si>
    <t>Clube de Investimentos Métrica</t>
  </si>
  <si>
    <t>3274844</t>
  </si>
  <si>
    <t>Joao Leopoldo Romao Serednicki</t>
  </si>
  <si>
    <t>2864258</t>
  </si>
  <si>
    <t>Kelvio dos Santos Pinto</t>
  </si>
  <si>
    <t>4550654</t>
  </si>
  <si>
    <t>Hugo de Pina Junior</t>
  </si>
  <si>
    <t>Gabiel Borges</t>
  </si>
  <si>
    <t>4836917</t>
  </si>
  <si>
    <t>Raphaela Costa Leite Bueno</t>
  </si>
  <si>
    <t>3412436</t>
  </si>
  <si>
    <t>Silval José Alves Filho</t>
  </si>
  <si>
    <t>3384356</t>
  </si>
  <si>
    <t>Natália Rezende de Almeida Santos</t>
  </si>
  <si>
    <t>4662174</t>
  </si>
  <si>
    <t>Retlaw Agricola e Pastoril S/S LTDA Agricola e Pastoril S/S LTDA</t>
  </si>
  <si>
    <t>4484307</t>
  </si>
  <si>
    <t>Sibelia Teixeira da Silva Dias</t>
  </si>
  <si>
    <t>332802</t>
  </si>
  <si>
    <t>Camilo Molino Guidoni</t>
  </si>
  <si>
    <t>2218857</t>
  </si>
  <si>
    <t>Fernando Victor Amaro</t>
  </si>
  <si>
    <t>4442638</t>
  </si>
  <si>
    <t>Maria Fernanda Feitosa de Camargo Boin e/ou Plinio Angelo Boin</t>
  </si>
  <si>
    <t>4468963</t>
  </si>
  <si>
    <t>Raquel Marques Luz</t>
  </si>
  <si>
    <t>2694253</t>
  </si>
  <si>
    <t>Xtratégia Tecnologia da Informação LTDA ME</t>
  </si>
  <si>
    <t>5773304</t>
  </si>
  <si>
    <t>4655754</t>
  </si>
  <si>
    <t>Rauni Lamaro Lima</t>
  </si>
  <si>
    <t>4784067</t>
  </si>
  <si>
    <t>Tulio Duarte Faria</t>
  </si>
  <si>
    <t>4729728</t>
  </si>
  <si>
    <t>Vera Ferreira Caixeta</t>
  </si>
  <si>
    <t>4783402</t>
  </si>
  <si>
    <t>Interlagos Construtora e Incorporadora LTDA</t>
  </si>
  <si>
    <t>4572882</t>
  </si>
  <si>
    <t>Carlos Roberto Cestari</t>
  </si>
  <si>
    <t>4696470</t>
  </si>
  <si>
    <t>Gabriel Basile Pantazis</t>
  </si>
  <si>
    <t>479226</t>
  </si>
  <si>
    <t>Wagner Alberto Matheus Barradas</t>
  </si>
  <si>
    <t>4481625</t>
  </si>
  <si>
    <t>Adriano Gonçalves Barbosa de Castro</t>
  </si>
  <si>
    <t>341356</t>
  </si>
  <si>
    <t>Andreia de Andrade Taborda</t>
  </si>
  <si>
    <t>2902059</t>
  </si>
  <si>
    <t>Anselmo de Sa Ribeiro Filho</t>
  </si>
  <si>
    <t>4280220</t>
  </si>
  <si>
    <t>Brunno Gomes Rocha</t>
  </si>
  <si>
    <t>378853</t>
  </si>
  <si>
    <t>Cleber Carvalho Maciel</t>
  </si>
  <si>
    <t>Não começou</t>
  </si>
  <si>
    <t>5842853</t>
  </si>
  <si>
    <t>Antonio de Queiroz Noleto</t>
  </si>
  <si>
    <t>4732393</t>
  </si>
  <si>
    <t>Felipe Kutlak Pádua</t>
  </si>
  <si>
    <t>528568</t>
  </si>
  <si>
    <t>Paulo Henrique Mamede Bernardes</t>
  </si>
  <si>
    <t>4859807</t>
  </si>
  <si>
    <t>Lucas Alves de Brito Baeta</t>
  </si>
  <si>
    <t>BH</t>
  </si>
  <si>
    <t>4765516</t>
  </si>
  <si>
    <t>Camila Veloso Araujo Frelat</t>
  </si>
  <si>
    <t>492516</t>
  </si>
  <si>
    <t>Rafael Agostinho Maioli</t>
  </si>
  <si>
    <t>4343397</t>
  </si>
  <si>
    <t>Murillo Mendes Manente</t>
  </si>
  <si>
    <t>4217316</t>
  </si>
  <si>
    <t>Alessandro Lourenco Januario</t>
  </si>
  <si>
    <t>328970</t>
  </si>
  <si>
    <t>Joao Paulo Fernandes Guerreiro</t>
  </si>
  <si>
    <t>4674830</t>
  </si>
  <si>
    <t>Controller Servicos Contabeis Digital LTDA</t>
  </si>
  <si>
    <t>4674881</t>
  </si>
  <si>
    <t>Controller Assessoria Contabil S/S</t>
  </si>
  <si>
    <t>486192</t>
  </si>
  <si>
    <t>Pedro Guilherme Ramos Goya</t>
  </si>
  <si>
    <t>4618682</t>
  </si>
  <si>
    <t>250289</t>
  </si>
  <si>
    <t>José Carlos de Souza Neto</t>
  </si>
  <si>
    <t>4488255</t>
  </si>
  <si>
    <t>Marco Antonio Guerreiro</t>
  </si>
  <si>
    <t>464776</t>
  </si>
  <si>
    <t>Bruno Tedesco Rosa</t>
  </si>
  <si>
    <t>4304013</t>
  </si>
  <si>
    <t>Simone de Luca Liu</t>
  </si>
  <si>
    <t>349853</t>
  </si>
  <si>
    <t>Jose Roberto Boselli Junior</t>
  </si>
  <si>
    <t>2591878</t>
  </si>
  <si>
    <t>Antonio Carlos Petrus</t>
  </si>
  <si>
    <t>4722266</t>
  </si>
  <si>
    <t>Luiz Fernando Borges Mozzaquatro e/ou Elisa Assunção Mozzaqua</t>
  </si>
  <si>
    <t>4397276</t>
  </si>
  <si>
    <t>Janice Madi Hannuch</t>
  </si>
  <si>
    <t>347451</t>
  </si>
  <si>
    <t>Rejane Elizabeth Maria Jaqueto</t>
  </si>
  <si>
    <t>322505</t>
  </si>
  <si>
    <t>Rodolfo Bittencourt Andrade</t>
  </si>
  <si>
    <t>1832250</t>
  </si>
  <si>
    <t>Andre Vinicius Silva Pinto</t>
  </si>
  <si>
    <t>789373</t>
  </si>
  <si>
    <t>Marcus Aurelio Liogi</t>
  </si>
  <si>
    <t>320910</t>
  </si>
  <si>
    <t>Cristhiane Bertan Ribeiro Liogi</t>
  </si>
  <si>
    <t>317927</t>
  </si>
  <si>
    <t>Caio Hannuch Nascif</t>
  </si>
  <si>
    <t>5167097</t>
  </si>
  <si>
    <t>Armando Silveira Martins</t>
  </si>
  <si>
    <t>5828311</t>
  </si>
  <si>
    <t>Gustavo Athaide Halmenschlager</t>
  </si>
  <si>
    <t>4510498</t>
  </si>
  <si>
    <t>Marcelo de Paiva Caetano</t>
  </si>
  <si>
    <t>4696943</t>
  </si>
  <si>
    <t>Diocesmar Felipe de Faria</t>
  </si>
  <si>
    <t>4384867</t>
  </si>
  <si>
    <t>Alberto Rodrigues de Sousa Junior</t>
  </si>
  <si>
    <t>865134</t>
  </si>
  <si>
    <t>Heloisa Trevisan Hata</t>
  </si>
  <si>
    <t>4461414</t>
  </si>
  <si>
    <t>Multpaper Distribuidora de Papeis LTDA</t>
  </si>
  <si>
    <t>4422652</t>
  </si>
  <si>
    <t>Durval Sobreiro Junior</t>
  </si>
  <si>
    <t>4568576</t>
  </si>
  <si>
    <t>Gabriel Nunes de Miranda</t>
  </si>
  <si>
    <t>515215</t>
  </si>
  <si>
    <t>Oscar Moura Vorcaro</t>
  </si>
  <si>
    <t>Arrojada 70</t>
  </si>
  <si>
    <t>4656935</t>
  </si>
  <si>
    <t>Ana Luisa Cunha Campos Dieguez</t>
  </si>
  <si>
    <t>4438673</t>
  </si>
  <si>
    <t>Fabricio Trindade de Sousa</t>
  </si>
  <si>
    <t>4242922</t>
  </si>
  <si>
    <t>Ilham Lebbos Ruzon</t>
  </si>
  <si>
    <t>321150</t>
  </si>
  <si>
    <t>Ivone Gomes Milanez</t>
  </si>
  <si>
    <t>4398585</t>
  </si>
  <si>
    <t>Hepta Tecnologia e Informatica Ltda</t>
  </si>
  <si>
    <t>395136</t>
  </si>
  <si>
    <t>Erico Araujo Rocha</t>
  </si>
  <si>
    <t>480281</t>
  </si>
  <si>
    <t>Ivanete de Souza Melo Santos</t>
  </si>
  <si>
    <t>4017894</t>
  </si>
  <si>
    <t>Mayara Alves Monteiro</t>
  </si>
  <si>
    <t>480283</t>
  </si>
  <si>
    <t>Wellington Mendonca dos Santos</t>
  </si>
  <si>
    <t>362841</t>
  </si>
  <si>
    <t>Bruno Sacani Sobrinho</t>
  </si>
  <si>
    <t>4680045</t>
  </si>
  <si>
    <t>Marcelo de Oliveira Maia</t>
  </si>
  <si>
    <t>319563</t>
  </si>
  <si>
    <t>Felipe Rossi Ramos</t>
  </si>
  <si>
    <t>5709377</t>
  </si>
  <si>
    <t>Pedro Paulo Sampaio Barros</t>
  </si>
  <si>
    <t>Caio de Catro</t>
  </si>
  <si>
    <t>348997</t>
  </si>
  <si>
    <t>Adriele de Paula Jardim Lazaro</t>
  </si>
  <si>
    <t>356272</t>
  </si>
  <si>
    <t>Marina Yendo Inada</t>
  </si>
  <si>
    <t>860566</t>
  </si>
  <si>
    <t>Marco Aurelio de Freitas Rodrigues</t>
  </si>
  <si>
    <t>4617147</t>
  </si>
  <si>
    <t>Raphael Barreto de Souza Mendonça</t>
  </si>
  <si>
    <t>4672277</t>
  </si>
  <si>
    <t>Ivonilde Ferreira Kamikabeya</t>
  </si>
  <si>
    <t>343227</t>
  </si>
  <si>
    <t>Lara Falavigna Guilherme Nacruth</t>
  </si>
  <si>
    <t>4447856</t>
  </si>
  <si>
    <t>Alessandra Lepesqueur Brochado</t>
  </si>
  <si>
    <t>3712007</t>
  </si>
  <si>
    <t>Guilherme Barreto Silva</t>
  </si>
  <si>
    <t>4466421</t>
  </si>
  <si>
    <t>Glauco Leonardo Evangelista Guimaraes</t>
  </si>
  <si>
    <t>2651260</t>
  </si>
  <si>
    <t>Frederico Fernandes de Souza Mulina Pereira</t>
  </si>
  <si>
    <t>2218849</t>
  </si>
  <si>
    <t>Ciria Coelho Ribeiro</t>
  </si>
  <si>
    <t>4756217</t>
  </si>
  <si>
    <t>Gilmar Araujo Neves</t>
  </si>
  <si>
    <t>4522420</t>
  </si>
  <si>
    <t>Carlos Everton Santos Santana</t>
  </si>
  <si>
    <t>4805165</t>
  </si>
  <si>
    <t>Carlos Alberto Cardozo</t>
  </si>
  <si>
    <t>4409995</t>
  </si>
  <si>
    <t>Bertha Lins Pellegrino</t>
  </si>
  <si>
    <t>363716</t>
  </si>
  <si>
    <t>Clovis Tadeu Rodrigues</t>
  </si>
  <si>
    <t>384071</t>
  </si>
  <si>
    <t>Eduardo Henrique Gomes Martinez</t>
  </si>
  <si>
    <t>4554462</t>
  </si>
  <si>
    <t>Leonardo Peleja Vizeu Lima</t>
  </si>
  <si>
    <t>330028</t>
  </si>
  <si>
    <t>Assako Utsumi Okada</t>
  </si>
  <si>
    <t>4712860</t>
  </si>
  <si>
    <t>Marcelle Passarinho Maia</t>
  </si>
  <si>
    <t>4644940</t>
  </si>
  <si>
    <t>Márcia Coelho</t>
  </si>
  <si>
    <t>5678151</t>
  </si>
  <si>
    <t>Vertice Design Eireli</t>
  </si>
  <si>
    <t>4362832</t>
  </si>
  <si>
    <t>Ricardo Gomes de Queiroz</t>
  </si>
  <si>
    <t>4645750</t>
  </si>
  <si>
    <t>Fabio Henrique Golas e/ou Aline de Paula Jardim</t>
  </si>
  <si>
    <t>Vértice Design Eireli</t>
  </si>
  <si>
    <t>5182986</t>
  </si>
  <si>
    <t>Daniel Esteves Fonseca Franco</t>
  </si>
  <si>
    <t>4569204</t>
  </si>
  <si>
    <t>Ricardo Yamasaki Santiago</t>
  </si>
  <si>
    <t>4486837</t>
  </si>
  <si>
    <t>Rodrigo Barros Mendonça</t>
  </si>
  <si>
    <t>4441540</t>
  </si>
  <si>
    <t>Renato Sendin</t>
  </si>
  <si>
    <t>5635853</t>
  </si>
  <si>
    <t>Daniela de Martins Souza</t>
  </si>
  <si>
    <t>4719236</t>
  </si>
  <si>
    <t>Nathalia Alcantara de Albuquerque</t>
  </si>
  <si>
    <t>4675489</t>
  </si>
  <si>
    <t>Wagner Moraes da Silva</t>
  </si>
  <si>
    <t>458601</t>
  </si>
  <si>
    <t>Rafael Natale Fiorelli</t>
  </si>
  <si>
    <t>321312</t>
  </si>
  <si>
    <t>Fernando Paschoal Lopes</t>
  </si>
  <si>
    <t>5762906</t>
  </si>
  <si>
    <t>Rodrigo Nunes Franco</t>
  </si>
  <si>
    <t>5763015</t>
  </si>
  <si>
    <t>Imobiliária</t>
  </si>
  <si>
    <t>4701151</t>
  </si>
  <si>
    <t>Andre Luis Fernandes Gouveia</t>
  </si>
  <si>
    <t>4084071</t>
  </si>
  <si>
    <t>Adriana Laus de Aquino</t>
  </si>
  <si>
    <t>5146477</t>
  </si>
  <si>
    <t>Silvia Carla Galli Leyser</t>
  </si>
  <si>
    <t>4440692</t>
  </si>
  <si>
    <t>Denise Maria Ventura de Alcântara</t>
  </si>
  <si>
    <t>4493392</t>
  </si>
  <si>
    <t>Rejane Maria Dantas Maia</t>
  </si>
  <si>
    <t>4425136</t>
  </si>
  <si>
    <t>Raquel Valadares Von Glehn Ribeiro</t>
  </si>
  <si>
    <t>Gil/Caldeira</t>
  </si>
  <si>
    <t>772942</t>
  </si>
  <si>
    <t>Inez Guimarães Altafin Cavechia e/ou Sergio Raimundini Cavechia</t>
  </si>
  <si>
    <t>882640</t>
  </si>
  <si>
    <t>Ronaldo Mafia Cuenca</t>
  </si>
  <si>
    <t>383873</t>
  </si>
  <si>
    <t>Roseli Aparecida Giocondo</t>
  </si>
  <si>
    <t>343804</t>
  </si>
  <si>
    <t>Ana Lucia Falavigna Guilherme</t>
  </si>
  <si>
    <t>2699859</t>
  </si>
  <si>
    <t>Débora Inhaquite Bolfoni da Cunha</t>
  </si>
  <si>
    <t>4728915</t>
  </si>
  <si>
    <t>Eduardo Amorim de Lemos</t>
  </si>
  <si>
    <t>4706119</t>
  </si>
  <si>
    <t>5650271</t>
  </si>
  <si>
    <t>Ariosvaldo Ferreira Nunes</t>
  </si>
  <si>
    <t>4837403</t>
  </si>
  <si>
    <t>Rossana de Miranda Almeida</t>
  </si>
  <si>
    <t>4491063</t>
  </si>
  <si>
    <t>Renata Freitas Chamarelli</t>
  </si>
  <si>
    <t>4668132</t>
  </si>
  <si>
    <t>Eduardo Maia Magalhães</t>
  </si>
  <si>
    <t>4742962</t>
  </si>
  <si>
    <t>Caio Cesar Boschi</t>
  </si>
  <si>
    <t>4243120</t>
  </si>
  <si>
    <t>Viviane Christine Monteiro Peres</t>
  </si>
  <si>
    <t>5752123</t>
  </si>
  <si>
    <t>Luis José Maranhão Neto</t>
  </si>
  <si>
    <t>4653733</t>
  </si>
  <si>
    <t>Adriana Ferrari Pimentel</t>
  </si>
  <si>
    <t>4920389</t>
  </si>
  <si>
    <t>José Guilherme Maia</t>
  </si>
  <si>
    <t>4577878</t>
  </si>
  <si>
    <t>Guilherme Conte Diniz</t>
  </si>
  <si>
    <t>396107</t>
  </si>
  <si>
    <t>Raphael Steckelberg</t>
  </si>
  <si>
    <t>4424587</t>
  </si>
  <si>
    <t>Washington José Lima Candido</t>
  </si>
  <si>
    <t>320731</t>
  </si>
  <si>
    <t>Irae Ferreira Lopes</t>
  </si>
  <si>
    <t>5757724</t>
  </si>
  <si>
    <t>Auto Posto Vale do Reno LTDA</t>
  </si>
  <si>
    <t>4639067</t>
  </si>
  <si>
    <t>798500</t>
  </si>
  <si>
    <t>Denise Yendo Inada</t>
  </si>
  <si>
    <t>4697985</t>
  </si>
  <si>
    <t>Laurindo Aelsom Teixeira Costa</t>
  </si>
  <si>
    <t>891801</t>
  </si>
  <si>
    <t>Renda Fixa</t>
  </si>
  <si>
    <t>MRZ Construçoes Civis LTDA EPP</t>
  </si>
  <si>
    <t>4412801</t>
  </si>
  <si>
    <t>Luiz Fernando Coelho da Cunha Filho</t>
  </si>
  <si>
    <t>4416789</t>
  </si>
  <si>
    <t>João Beze Sobrinho</t>
  </si>
  <si>
    <t>431754</t>
  </si>
  <si>
    <t>DAP - Diagnostico Em Anatomia Patologica e Biologia Molecula</t>
  </si>
  <si>
    <t>Corporate</t>
  </si>
  <si>
    <t>2697792</t>
  </si>
  <si>
    <t>Aldo Aguirre Aristimunho</t>
  </si>
  <si>
    <t>4474939</t>
  </si>
  <si>
    <t>Carlos Fernando Matias Morris</t>
  </si>
  <si>
    <t>6245088</t>
  </si>
  <si>
    <t>Beatriz Pires Ramos</t>
  </si>
  <si>
    <t>5774998</t>
  </si>
  <si>
    <t>Jorge Gomes De Araujo</t>
  </si>
  <si>
    <t>2699490</t>
  </si>
  <si>
    <t>Giseli Giocondo</t>
  </si>
  <si>
    <t>4769682</t>
  </si>
  <si>
    <t>4495588</t>
  </si>
  <si>
    <t>Maria Caroline Fernandes Simon Jaqueto</t>
  </si>
  <si>
    <t>5620188</t>
  </si>
  <si>
    <t>Silvia Ruth Penaloza Diez</t>
  </si>
  <si>
    <t>4461684</t>
  </si>
  <si>
    <t>Jorge Gomes de Araujo</t>
  </si>
  <si>
    <t>4534168</t>
  </si>
  <si>
    <t>Douglas de Andrade Vileforte da Silva</t>
  </si>
  <si>
    <t>5789898</t>
  </si>
  <si>
    <t>Cheila Rodrigues Wobido</t>
  </si>
  <si>
    <t>807649</t>
  </si>
  <si>
    <t>3187291</t>
  </si>
  <si>
    <t>3263443</t>
  </si>
  <si>
    <t>Alexandre de Sousa Carvalho Gouveia</t>
  </si>
  <si>
    <t>5842438</t>
  </si>
  <si>
    <t>Sol Comércio de Combustiveis Ltda</t>
  </si>
  <si>
    <t>433129</t>
  </si>
  <si>
    <t>4218282</t>
  </si>
  <si>
    <t>5842390</t>
  </si>
  <si>
    <t>Lider Combustiveis Ltda</t>
  </si>
  <si>
    <t>359301</t>
  </si>
  <si>
    <t>João Pedro Finger Couto</t>
  </si>
  <si>
    <t>4403283</t>
  </si>
  <si>
    <t>Eduardo Soares do Couto Filho</t>
  </si>
  <si>
    <t>Lucio Moscarelli</t>
  </si>
  <si>
    <t>4898136</t>
  </si>
  <si>
    <t>0803/2021</t>
  </si>
  <si>
    <t>355180</t>
  </si>
  <si>
    <t>Raphael Pereira Hablitzel</t>
  </si>
  <si>
    <t>3608409</t>
  </si>
  <si>
    <t>Vera Regina Mazzini Braga Coimbra</t>
  </si>
  <si>
    <t>5599106</t>
  </si>
  <si>
    <t>Gustavo Dauster Vivacqua e Silva</t>
  </si>
  <si>
    <t>4557613</t>
  </si>
  <si>
    <t>Clisia Mara Carreira</t>
  </si>
  <si>
    <t>4645513</t>
  </si>
  <si>
    <t>Leonardo Leal Leite</t>
  </si>
  <si>
    <t>4951699</t>
  </si>
  <si>
    <t>Sandra Maria de Albuquerque Costa</t>
  </si>
  <si>
    <t>4961741</t>
  </si>
  <si>
    <t>Lucas Lpbp Ataide</t>
  </si>
  <si>
    <t>4858869</t>
  </si>
  <si>
    <t>GHD Empreendimentos Imobiliarios LTDA</t>
  </si>
  <si>
    <t>4663677</t>
  </si>
  <si>
    <t>Maitri Empreendimentos LTDA</t>
  </si>
  <si>
    <t>4457777</t>
  </si>
  <si>
    <t>Odil Garrido Campos de Andrade</t>
  </si>
  <si>
    <t>5772979</t>
  </si>
  <si>
    <t>Rogerio Bueno Elias</t>
  </si>
  <si>
    <t>4330899</t>
  </si>
  <si>
    <t>Guilherme Otavio Morais de Carvalho</t>
  </si>
  <si>
    <t>5799044</t>
  </si>
  <si>
    <t>Acacio Zuniga Leite</t>
  </si>
  <si>
    <t>4215372</t>
  </si>
  <si>
    <t>Alexandre Aparizi</t>
  </si>
  <si>
    <t>4733764</t>
  </si>
  <si>
    <t>Zenilda Clea de Paula</t>
  </si>
  <si>
    <t>4860067</t>
  </si>
  <si>
    <t>Roberto Alexandre Neves Fernandes Filho</t>
  </si>
  <si>
    <t>38592</t>
  </si>
  <si>
    <t>Gabriel de Oliveira</t>
  </si>
  <si>
    <t>5582661</t>
  </si>
  <si>
    <t>Sergio Luz de Souza</t>
  </si>
  <si>
    <t>5947460</t>
  </si>
  <si>
    <t>Débora Maçaneiro Vieira</t>
  </si>
  <si>
    <t>3318900</t>
  </si>
  <si>
    <t xml:space="preserve">Patricia da Conceicao Alves Mendes
</t>
  </si>
  <si>
    <t>4404701</t>
  </si>
  <si>
    <t>Bruna Rosolen de Faria</t>
  </si>
  <si>
    <t>4833105</t>
  </si>
  <si>
    <t>Graziela Monaco Biavati</t>
  </si>
  <si>
    <t>3919372</t>
  </si>
  <si>
    <t>Guilherme Nogueira Bassi</t>
  </si>
  <si>
    <t>343685</t>
  </si>
  <si>
    <t>5092169</t>
  </si>
  <si>
    <t xml:space="preserve">Gustavo Branco
</t>
  </si>
  <si>
    <t xml:space="preserve">Armando Silveira Martins
</t>
  </si>
  <si>
    <t>4871016</t>
  </si>
  <si>
    <t>Jorge Augusto Laburu</t>
  </si>
  <si>
    <t>2588890</t>
  </si>
  <si>
    <t>Bruno Silva de Medeiros</t>
  </si>
  <si>
    <t>4399473</t>
  </si>
  <si>
    <t>Agnes Louize Moura de Santana</t>
  </si>
  <si>
    <t>2293219</t>
  </si>
  <si>
    <t>Ricardo Marinho dos Santos</t>
  </si>
  <si>
    <t>369455</t>
  </si>
  <si>
    <t>Michell Pratt Sorgi Jabur</t>
  </si>
  <si>
    <t>Luciana Navarro de Oliveira Santos</t>
  </si>
  <si>
    <t>322548</t>
  </si>
  <si>
    <t>Joao Soitiro Yokoyama e/ou Talma Rachel Agner Yokoyama</t>
  </si>
  <si>
    <t>5661723</t>
  </si>
  <si>
    <t>Marcelo Botton Piccin</t>
  </si>
  <si>
    <t xml:space="preserve">Geancarlo Jandre
</t>
  </si>
  <si>
    <t>5655163</t>
  </si>
  <si>
    <t>Matheus Herthel Souza Belo</t>
  </si>
  <si>
    <t>5759476</t>
  </si>
  <si>
    <t>Jose Rodolfo Martines Balbino</t>
  </si>
  <si>
    <t>4901933</t>
  </si>
  <si>
    <t>Marcelo Franco Paes Leme</t>
  </si>
  <si>
    <t>3533638</t>
  </si>
  <si>
    <t>Barbara Mitchele Martins Leão</t>
  </si>
  <si>
    <t>R$25.000,00</t>
  </si>
  <si>
    <t>334813</t>
  </si>
  <si>
    <t>Flavio Cesar Imazu Santana</t>
  </si>
  <si>
    <t>2612786</t>
  </si>
  <si>
    <t>Taigoara Finardi Martins</t>
  </si>
  <si>
    <t>R$200.000,00</t>
  </si>
  <si>
    <t>R$100.000,00</t>
  </si>
  <si>
    <t>4761482</t>
  </si>
  <si>
    <t>R$59.000,00</t>
  </si>
  <si>
    <t>Flavia Bordin Silva</t>
  </si>
  <si>
    <t>1884055</t>
  </si>
  <si>
    <t>Raíssa Castilho Martins Ferreira</t>
  </si>
  <si>
    <t>R$600.000,00</t>
  </si>
  <si>
    <t>R$10.000,00</t>
  </si>
  <si>
    <t>1822017</t>
  </si>
  <si>
    <t>Luciana Pacheco de Brito</t>
  </si>
  <si>
    <t>4455201</t>
  </si>
  <si>
    <t>Marcio Lopes Siqueira</t>
  </si>
  <si>
    <t>2245369</t>
  </si>
  <si>
    <t>Washington Leonardo Guanaes Bonini</t>
  </si>
  <si>
    <t>3022313</t>
  </si>
  <si>
    <t>Atilio Rulli</t>
  </si>
  <si>
    <t>749509</t>
  </si>
  <si>
    <t>Jose Jorge da Rosa Neto</t>
  </si>
  <si>
    <t>4711937</t>
  </si>
  <si>
    <t>Andre Luiz Souza da Silveira</t>
  </si>
  <si>
    <t xml:space="preserve">Caio Cesar Boschi
</t>
  </si>
  <si>
    <t>Matthew Paz Carvalho</t>
  </si>
  <si>
    <t>385035</t>
  </si>
  <si>
    <t>5975647</t>
  </si>
  <si>
    <t>Hernane da Silva Ribeiro</t>
  </si>
  <si>
    <t>Glauber Oliveira Silva</t>
  </si>
  <si>
    <t xml:space="preserve">Débora Maçaneiro Vieira
</t>
  </si>
  <si>
    <t xml:space="preserve">Moderada
</t>
  </si>
  <si>
    <t>7048589</t>
  </si>
  <si>
    <t xml:space="preserve"> 7119368</t>
  </si>
  <si>
    <t>Camilla Ernesto Pereira</t>
  </si>
  <si>
    <t>R$ 13.459,83</t>
  </si>
  <si>
    <t>7783008</t>
  </si>
  <si>
    <t>Luciana Machado Viotti de Barros</t>
  </si>
  <si>
    <t>Caio Castro</t>
  </si>
  <si>
    <t>4926548</t>
  </si>
  <si>
    <t>Achilles Cappellesso Junior</t>
  </si>
  <si>
    <t>754715</t>
  </si>
  <si>
    <t>Marcos Aurelio Pelarim</t>
  </si>
  <si>
    <t>858723</t>
  </si>
  <si>
    <t>4534702</t>
  </si>
  <si>
    <t>Renan Pereira de Oliveira Tinoco</t>
  </si>
  <si>
    <t>Rafael Pellicano de Figueiredo</t>
  </si>
  <si>
    <t>5604880</t>
  </si>
  <si>
    <t>Marcelo Reinecken Araujo</t>
  </si>
  <si>
    <t>2406947</t>
  </si>
  <si>
    <t>Alexandre Rodrigues da Silva</t>
  </si>
  <si>
    <t>477851</t>
  </si>
  <si>
    <t>Alexandre Matias Morris</t>
  </si>
  <si>
    <t>4658800</t>
  </si>
  <si>
    <t>Nelson Dequech</t>
  </si>
  <si>
    <t>NDD Participações S/S LTDA</t>
  </si>
  <si>
    <t>Marcos Aurelio Pelarim e Carvalho Grade</t>
  </si>
  <si>
    <t>4512288</t>
  </si>
  <si>
    <t>Roberto Kussmaul</t>
  </si>
  <si>
    <t>2427806</t>
  </si>
  <si>
    <t>Ilton Luis Guimarães de Siqueira</t>
  </si>
  <si>
    <t>2735065</t>
  </si>
  <si>
    <t>Daniel Silva Boia</t>
  </si>
  <si>
    <t>Pedro Henrique</t>
  </si>
  <si>
    <t>5080319</t>
  </si>
  <si>
    <t>Roberto Soares Sacramento</t>
  </si>
  <si>
    <t>Willians Rapchan Benito</t>
  </si>
  <si>
    <t>Emmanuelle Alkmim de Castro Branco</t>
  </si>
  <si>
    <t>4418403</t>
  </si>
  <si>
    <t>Flavia de Sousa Marquez Morais</t>
  </si>
  <si>
    <t>4841689</t>
  </si>
  <si>
    <t>Vitor Perige Almeida Diniz</t>
  </si>
  <si>
    <t>317935</t>
  </si>
  <si>
    <t>Joao Alberto Hannuch Nascif</t>
  </si>
  <si>
    <t>5821805</t>
  </si>
  <si>
    <t>Iracema Matias</t>
  </si>
  <si>
    <t>3303143</t>
  </si>
  <si>
    <t>Julian Valone Gorini</t>
  </si>
  <si>
    <t>4742129</t>
  </si>
  <si>
    <t>Monica Rocha Azevedo Figueiro</t>
  </si>
  <si>
    <t xml:space="preserve">4782053 </t>
  </si>
  <si>
    <t>5891248</t>
  </si>
  <si>
    <t>Claudia Naves Inneco</t>
  </si>
  <si>
    <t>2160689</t>
  </si>
  <si>
    <t>Fabio Ricas de Araujo</t>
  </si>
  <si>
    <t>4906342</t>
  </si>
  <si>
    <t>Yana Coelho Pires</t>
  </si>
  <si>
    <t>5179287</t>
  </si>
  <si>
    <t>Eliana Marcia Vieira Lopes</t>
  </si>
  <si>
    <t>DILSON MANOEL CATARINO</t>
  </si>
  <si>
    <t>4990009</t>
  </si>
  <si>
    <t>Lucca de Paiva Azevedo</t>
  </si>
  <si>
    <t>ROSELI APARECIDA GIOCONDO</t>
  </si>
  <si>
    <t>4743547</t>
  </si>
  <si>
    <t>Bruno Albanese Cezarini Tavares</t>
  </si>
  <si>
    <t>321916</t>
  </si>
  <si>
    <t>MARCEL JAQUETO</t>
  </si>
  <si>
    <t>337120</t>
  </si>
  <si>
    <t>Frederico de Avila Miguel</t>
  </si>
  <si>
    <t>4398183</t>
  </si>
  <si>
    <t>Fatima Alves da Costa Talaveira</t>
  </si>
  <si>
    <t>JOSE ROBERTO BOSELLI JUNIOR</t>
  </si>
  <si>
    <t>6293945</t>
  </si>
  <si>
    <t>R$ 57,28</t>
  </si>
  <si>
    <t>Karina Amorim dos Santos</t>
  </si>
  <si>
    <t>3556718</t>
  </si>
  <si>
    <t>Prev. Moderada</t>
  </si>
  <si>
    <t>3432427</t>
  </si>
  <si>
    <t>Celso Eduardo Lopes de Oliveira</t>
  </si>
  <si>
    <t>2834519</t>
  </si>
  <si>
    <t>Mateus da Silva Candido</t>
  </si>
  <si>
    <t>4341602</t>
  </si>
  <si>
    <t>RODOLFO CESAR AZEVEDO PALMA</t>
  </si>
  <si>
    <t>4740849</t>
  </si>
  <si>
    <t>Renato Antonio Coutinho Bernardes</t>
  </si>
  <si>
    <t>7435703</t>
  </si>
  <si>
    <t>Alexis Beraldo de Morais</t>
  </si>
  <si>
    <t>2851864</t>
  </si>
  <si>
    <t>Larisse Campos Meireles</t>
  </si>
  <si>
    <t>5682953</t>
  </si>
  <si>
    <t>Marcio Camargo Cunha Filho</t>
  </si>
  <si>
    <t>Multi Macro</t>
  </si>
  <si>
    <t>Marcelo Reincken de Araújo</t>
  </si>
  <si>
    <t>4442405</t>
  </si>
  <si>
    <t>Afonso Franklin Meireles de Araujo</t>
  </si>
  <si>
    <t>7667659</t>
  </si>
  <si>
    <t>Liliara Cristiane Freo</t>
  </si>
  <si>
    <t>REJANE ELIZABETH MARIA JAQUETO</t>
  </si>
  <si>
    <t>5998094</t>
  </si>
  <si>
    <t>Guilherme Avelar de Souza</t>
  </si>
  <si>
    <t>4068685</t>
  </si>
  <si>
    <t>Cesar Augusto da Silva</t>
  </si>
  <si>
    <t>ADRIELE DE PAULA JARDIM LAZARO</t>
  </si>
  <si>
    <t>4528990</t>
  </si>
  <si>
    <t>R$ 2.200,00</t>
  </si>
  <si>
    <t>Conceicao Jesus de Almeida Barrozo</t>
  </si>
  <si>
    <t>3175579</t>
  </si>
  <si>
    <t>Jose Robson Bezerra Sereno</t>
  </si>
  <si>
    <t>5907461</t>
  </si>
  <si>
    <t>Gabriel Santos do Amaral Pires</t>
  </si>
  <si>
    <t>MAITRI EMPREENDIMENTOS LTDA</t>
  </si>
  <si>
    <t>329488</t>
  </si>
  <si>
    <t>RICARDO ALVES MATHEUS</t>
  </si>
  <si>
    <t>4652772</t>
  </si>
  <si>
    <t>LUCILAYNE DOS SANTOS MONTEIRO</t>
  </si>
  <si>
    <t>5928177</t>
  </si>
  <si>
    <t>Contabilidade São José LTDA</t>
  </si>
  <si>
    <t>889386</t>
  </si>
  <si>
    <t>5577058</t>
  </si>
  <si>
    <t>Suzana Guimarães Passos Barbosa</t>
  </si>
  <si>
    <t>4809599</t>
  </si>
  <si>
    <t>Ubirajara Fonseca de Vasconcelos Filho</t>
  </si>
  <si>
    <t>Carlos Edebrando Martini</t>
  </si>
  <si>
    <t>3373338</t>
  </si>
  <si>
    <t>Giga TV Eireli</t>
  </si>
  <si>
    <t>4847953</t>
  </si>
  <si>
    <t>IMC Construções</t>
  </si>
  <si>
    <t>Moderada 50</t>
  </si>
  <si>
    <t>Elessandro Alves Pereira</t>
  </si>
  <si>
    <t>Tera Telecom Eireli</t>
  </si>
  <si>
    <t>511539</t>
  </si>
  <si>
    <t>Marcelo Tavares Faria</t>
  </si>
  <si>
    <t>Felipe Galvao Melo</t>
  </si>
  <si>
    <t>Alexandre Strauch Pereira Coutinho</t>
  </si>
  <si>
    <t>Silvania Pereira da Costa</t>
  </si>
  <si>
    <t>Antonio Carlos Resende e Silva</t>
  </si>
  <si>
    <t>William Sorgi Jabur</t>
  </si>
  <si>
    <t>Neander Cambraia</t>
  </si>
  <si>
    <t>Nemora Paim dos Santos</t>
  </si>
  <si>
    <t>Cristina Vieira Araujo</t>
  </si>
  <si>
    <t>Christiane Bertan Ribeiro</t>
  </si>
  <si>
    <t>Maria de Lourdes Pereira de Almeida</t>
  </si>
  <si>
    <t>Reinaldo Albernaz Rogrigues	475798	Bluemetrix</t>
  </si>
  <si>
    <t>César Augusto da Silva</t>
  </si>
  <si>
    <t>Caroline Bastos de Souza</t>
  </si>
  <si>
    <t>Marcelo de Araujo</t>
  </si>
  <si>
    <t>DENISE YENDO INADA</t>
  </si>
  <si>
    <t>Marcos Luiz dos Mares Guia Neto</t>
  </si>
  <si>
    <t>Danilo Di Rezende Bernardes</t>
  </si>
  <si>
    <t>5959474</t>
  </si>
  <si>
    <t>R$ 35.796,34</t>
  </si>
  <si>
    <t>Andre De Oliveira Pereira Pawlowski</t>
  </si>
  <si>
    <t>2746879</t>
  </si>
  <si>
    <t>José Olegario da Cruz Neto</t>
  </si>
  <si>
    <t>4478774</t>
  </si>
  <si>
    <t>Celso Flavio Baldotto Covre</t>
  </si>
  <si>
    <t>5537937</t>
  </si>
  <si>
    <t>Denise Freire Menicucci</t>
  </si>
  <si>
    <t>4551730</t>
  </si>
  <si>
    <t>João Rafael de Souza Puglia</t>
  </si>
  <si>
    <t>475798</t>
  </si>
  <si>
    <t>Reinaldo Albernaz Rogrigues</t>
  </si>
  <si>
    <t>2476582</t>
  </si>
  <si>
    <t>Gilson Apolinário Alencar</t>
  </si>
  <si>
    <t>6478648</t>
  </si>
  <si>
    <t>Claudio Marcos de Oliveira</t>
  </si>
  <si>
    <t>5692353</t>
  </si>
  <si>
    <t>R$ 94.814,49</t>
  </si>
  <si>
    <t>Celso Jose Cardoso Dilascio</t>
  </si>
  <si>
    <t>6879934</t>
  </si>
  <si>
    <t>Kenia Mendes Cruz</t>
  </si>
  <si>
    <t>Conservadora 5</t>
  </si>
  <si>
    <t>8450642</t>
  </si>
  <si>
    <t>Lucas Abdallah Correa</t>
  </si>
  <si>
    <t>4941758</t>
  </si>
  <si>
    <t>Vilson Ferreira Muniz</t>
  </si>
  <si>
    <t>7911381</t>
  </si>
  <si>
    <t>Cinthya Ribeiro Biagini de Sousa</t>
  </si>
  <si>
    <t>7998405</t>
  </si>
  <si>
    <t>Glaucia de Avila Oliveira</t>
  </si>
  <si>
    <t>0207/2021</t>
  </si>
  <si>
    <t>Arrojada 80</t>
  </si>
  <si>
    <t>6456590</t>
  </si>
  <si>
    <t>Daniely Marçal Silvino de Brito</t>
  </si>
  <si>
    <t>7970402</t>
  </si>
  <si>
    <t>Flávia Moreira Prudente Demes</t>
  </si>
  <si>
    <t>6403193</t>
  </si>
  <si>
    <t>Osmar Prudente</t>
  </si>
  <si>
    <t>5686058</t>
  </si>
  <si>
    <t>Marco Aurelio de Carvalho Demes</t>
  </si>
  <si>
    <t>4862815</t>
  </si>
  <si>
    <t>Felipe Galvao de Melo</t>
  </si>
  <si>
    <t>6604192</t>
  </si>
  <si>
    <t>Maria Lúcia Jaime</t>
  </si>
  <si>
    <t>5905556</t>
  </si>
  <si>
    <t>Leonardo Mendes Amorim</t>
  </si>
  <si>
    <t>3952119</t>
  </si>
  <si>
    <t>6986262</t>
  </si>
  <si>
    <t>6489178</t>
  </si>
  <si>
    <t>Diego Medeiros</t>
  </si>
  <si>
    <t>5378763</t>
  </si>
  <si>
    <t>Mateus Silva Carvalho</t>
  </si>
  <si>
    <t>3428496</t>
  </si>
  <si>
    <t>Nassim Taleb</t>
  </si>
  <si>
    <t>Conservadora/FIIs</t>
  </si>
  <si>
    <t>6480547</t>
  </si>
  <si>
    <t>Giani da Silva Rocha</t>
  </si>
  <si>
    <t>7975278</t>
  </si>
  <si>
    <t>Stael Moreira Prudente Barbosa</t>
  </si>
  <si>
    <t>5666607</t>
  </si>
  <si>
    <t>Manoela de Oliveira Carvalho Botezelli</t>
  </si>
  <si>
    <t>566332</t>
  </si>
  <si>
    <t>Mônica Torres Silva</t>
  </si>
  <si>
    <t>Lucilayne dos Santos Monteiro</t>
  </si>
  <si>
    <t>3247402</t>
  </si>
  <si>
    <t>Marília Moreira Guimarães</t>
  </si>
  <si>
    <t>4947220</t>
  </si>
  <si>
    <t>Claudia Velloso Portella</t>
  </si>
  <si>
    <t>6129550</t>
  </si>
  <si>
    <t>Fabiana Regiani</t>
  </si>
  <si>
    <t>4252693</t>
  </si>
  <si>
    <t>Leonildo Quaglio</t>
  </si>
  <si>
    <t xml:space="preserve">4760280 </t>
  </si>
  <si>
    <t>R$ 88.117,94</t>
  </si>
  <si>
    <t>Guttenberg Rodrigues Pereira Primo</t>
  </si>
  <si>
    <t>5892424</t>
  </si>
  <si>
    <t>Ricardo de Oliveira Santos Rapchan</t>
  </si>
  <si>
    <t>Liliara Cristina Freo</t>
  </si>
  <si>
    <t>2580097</t>
  </si>
  <si>
    <t>Marcelo Silva Barbosa</t>
  </si>
  <si>
    <t>Equities/FIIs</t>
  </si>
  <si>
    <t>3863949</t>
  </si>
  <si>
    <t>Clenio Eduardo Souza</t>
  </si>
  <si>
    <t>8165220</t>
  </si>
  <si>
    <t>5927535</t>
  </si>
  <si>
    <t>Leandro Gondim Silva</t>
  </si>
  <si>
    <t>Pedro Paulo</t>
  </si>
  <si>
    <t>4638237</t>
  </si>
  <si>
    <t>Cleumy Braga da Gama</t>
  </si>
  <si>
    <t>4743699</t>
  </si>
  <si>
    <t>Elizabeth Mendonca Bueno</t>
  </si>
  <si>
    <t>9009694</t>
  </si>
  <si>
    <t>Cintia Uchida Rodrigues</t>
  </si>
  <si>
    <t>Carla Cristinne Inoue Skalinski</t>
  </si>
  <si>
    <t>6866947</t>
  </si>
  <si>
    <t>6549214</t>
  </si>
  <si>
    <t>4899222</t>
  </si>
  <si>
    <t>Marco Aurélio Marques de Castro</t>
  </si>
  <si>
    <t>6104436</t>
  </si>
  <si>
    <t>Vera Lucia Falssi Marchese</t>
  </si>
  <si>
    <t>846350</t>
  </si>
  <si>
    <t>Arlete Ferreira Farias</t>
  </si>
  <si>
    <t>6980115</t>
  </si>
  <si>
    <t>Maria Jose Dias</t>
  </si>
  <si>
    <t>4367434</t>
  </si>
  <si>
    <t>Thiago Lucas Leite de Noronha</t>
  </si>
  <si>
    <t>6065361</t>
  </si>
  <si>
    <t>Tatiana de Oliveira Santos Rapchan</t>
  </si>
  <si>
    <t>5603037</t>
  </si>
  <si>
    <t>Paulo Sérgio Botelho</t>
  </si>
  <si>
    <t>7709062</t>
  </si>
  <si>
    <t>Paulo Roberto Alvares Soeiro</t>
  </si>
  <si>
    <t>Multrimacro</t>
  </si>
  <si>
    <t>4744608</t>
  </si>
  <si>
    <t>Isabela Vilas Boas Fontenelle de Mendonça Bernardes</t>
  </si>
  <si>
    <t>5659222</t>
  </si>
  <si>
    <t>Maurício Mury Poupel (nunca operou, vinculou apenas para criar a segunda conta)</t>
  </si>
  <si>
    <t>8227775</t>
  </si>
  <si>
    <t>Alexandre Alves e Souza</t>
  </si>
  <si>
    <t>5914962</t>
  </si>
  <si>
    <t>Manuela</t>
  </si>
  <si>
    <t>3241823</t>
  </si>
  <si>
    <t>Carollina Pedrosa Vieira Lima</t>
  </si>
  <si>
    <t>6852608</t>
  </si>
  <si>
    <t>Joao Henrique dos Santos Fernandes</t>
  </si>
  <si>
    <t>6582452</t>
  </si>
  <si>
    <t>Anna Maria de Almeida Carneiro</t>
  </si>
  <si>
    <t>Prev. Conservadora</t>
  </si>
  <si>
    <t>Marco Aurélio Marques de Castro</t>
  </si>
  <si>
    <t>4785856</t>
  </si>
  <si>
    <t>Ariene Maria Vimieiro Saabor</t>
  </si>
  <si>
    <t>2889018</t>
  </si>
  <si>
    <t>Daniel Sindeaux Braga</t>
  </si>
  <si>
    <t>6456469</t>
  </si>
  <si>
    <t xml:space="preserve">Arilma Marçal de Brito      </t>
  </si>
  <si>
    <t>2358079</t>
  </si>
  <si>
    <t>Julio Vicente de Alvarenga</t>
  </si>
  <si>
    <t>4947409</t>
  </si>
  <si>
    <t>Feliciano Campos Pedrosa</t>
  </si>
  <si>
    <t>6065019</t>
  </si>
  <si>
    <t>Maria Olivia Bethonico Correa</t>
  </si>
  <si>
    <t>4441469</t>
  </si>
  <si>
    <t>Ana Alice da Costa Silva</t>
  </si>
  <si>
    <t>2417083</t>
  </si>
  <si>
    <t xml:space="preserve">Lincoln Antonio Aires </t>
  </si>
  <si>
    <t xml:space="preserve">Júlio Vicente de Alvarenga </t>
  </si>
  <si>
    <t>9145079</t>
  </si>
  <si>
    <t>Suzy Roriz dos Santos</t>
  </si>
  <si>
    <t>4085020</t>
  </si>
  <si>
    <t>Anna Carolina Rocha Gama</t>
  </si>
  <si>
    <t>4831456</t>
  </si>
  <si>
    <t>Aline Lordes Saliba</t>
  </si>
  <si>
    <t>2551563</t>
  </si>
  <si>
    <t>Euler Nunes de Oliveira</t>
  </si>
  <si>
    <t>58954</t>
  </si>
  <si>
    <t>José Gomes Machado</t>
  </si>
  <si>
    <t>6096787</t>
  </si>
  <si>
    <t xml:space="preserve">Daisy Eni Morais dos Santos       	</t>
  </si>
  <si>
    <t>4681272</t>
  </si>
  <si>
    <t>Ronnei Jose Feitosa de Assis</t>
  </si>
  <si>
    <t>8688674</t>
  </si>
  <si>
    <t>Maria das Graças da Silva Pires</t>
  </si>
  <si>
    <t>Antera Construtora Eireli</t>
  </si>
  <si>
    <t xml:space="preserve">GO </t>
  </si>
  <si>
    <t xml:space="preserve">David Mendes </t>
  </si>
  <si>
    <t>4868468</t>
  </si>
  <si>
    <t>L&amp;V Administração e Participações Empreesariais LTDA</t>
  </si>
  <si>
    <t>5900712</t>
  </si>
  <si>
    <t>R$ 60.810,37</t>
  </si>
  <si>
    <t>Sandra Maria de Faria</t>
  </si>
  <si>
    <t>6320705</t>
  </si>
  <si>
    <t>Rodrigo Silva Rocha</t>
  </si>
  <si>
    <t>4145752</t>
  </si>
  <si>
    <t>Vitor Xavier de Oliveira Neto</t>
  </si>
  <si>
    <t>3436437</t>
  </si>
  <si>
    <t>R$ 128.507,47</t>
  </si>
  <si>
    <t>Paulo A. Ruffo</t>
  </si>
  <si>
    <t>Neyla</t>
  </si>
  <si>
    <t>4844736</t>
  </si>
  <si>
    <t xml:space="preserve">Gabriel de Abreu Silva   </t>
  </si>
  <si>
    <t xml:space="preserve">Maria Lúcia Jaime </t>
  </si>
  <si>
    <t>Sempre Tecnologia</t>
  </si>
  <si>
    <t>Sempre Autoridade</t>
  </si>
  <si>
    <t xml:space="preserve">2694253 </t>
  </si>
  <si>
    <t>5646446</t>
  </si>
  <si>
    <t>Paulo Sérgio dos Santos Pereira</t>
  </si>
  <si>
    <t>4425564</t>
  </si>
  <si>
    <t>Angela Teixeira Lima</t>
  </si>
  <si>
    <t>7082227</t>
  </si>
  <si>
    <t>Débora Macaneiro Vieira</t>
  </si>
  <si>
    <t>Christina Vieira Araújo</t>
  </si>
  <si>
    <t xml:space="preserve">2160689 </t>
  </si>
  <si>
    <t>004115381</t>
  </si>
  <si>
    <t>Matheus Henrique Machado</t>
  </si>
  <si>
    <t>004186541</t>
  </si>
  <si>
    <t>Daniela Khron</t>
  </si>
  <si>
    <t xml:space="preserve">Bianca Faria e Rocha </t>
  </si>
  <si>
    <t>4465050</t>
  </si>
  <si>
    <t>R$ 4.268.196,57</t>
  </si>
  <si>
    <t>Verni Kitzmann Wehrmann</t>
  </si>
  <si>
    <t>30/09/2020</t>
  </si>
  <si>
    <t>004216298</t>
  </si>
  <si>
    <t>Flordeliz Alckmin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</si>
</sst>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[$R$ -416]#,##0.00"/>
    <numFmt numFmtId="166" formatCode="d/m/yyyy"/>
    <numFmt numFmtId="167" formatCode="dd/mm/yyyy"/>
  </numFmts>
  <fonts count="32">
    <font>
      <sz val="10.0"/>
      <color rgb="FF000000"/>
      <name val="Arial"/>
      <scheme val="minor"/>
    </font>
    <font>
      <b/>
      <sz val="10.0"/>
      <color rgb="FFFFFF00"/>
      <name val="Times New Roman"/>
    </font>
    <font>
      <sz val="10.0"/>
      <color theme="1"/>
      <name val="Times New Roman"/>
    </font>
    <font>
      <b/>
      <sz val="10.0"/>
      <color rgb="FFFFFFFF"/>
      <name val="Times New Roman"/>
    </font>
    <font>
      <sz val="10.0"/>
      <color rgb="FF000000"/>
      <name val="Times New Roman"/>
    </font>
    <font>
      <color theme="1"/>
      <name val="&quot;Times New Roman&quot;"/>
    </font>
    <font>
      <b/>
      <sz val="10.0"/>
      <color rgb="FF000000"/>
      <name val="Times New Roman"/>
    </font>
    <font/>
    <font>
      <b/>
      <sz val="11.0"/>
      <color rgb="FFFFFFFF"/>
      <name val="Times New Roman"/>
    </font>
    <font>
      <b/>
      <color theme="1"/>
      <name val="&quot;Times New Roman&quot;"/>
    </font>
    <font>
      <b/>
      <sz val="10.0"/>
      <color theme="1"/>
      <name val="Times New Roman"/>
    </font>
    <font>
      <color theme="1"/>
      <name val="Arial"/>
    </font>
    <font>
      <color theme="1"/>
      <name val="Times New Roman"/>
    </font>
    <font>
      <color theme="1"/>
      <name val="Arial"/>
      <scheme val="minor"/>
    </font>
    <font>
      <sz val="11.0"/>
      <color theme="1"/>
      <name val="Arial"/>
    </font>
    <font>
      <color rgb="FF000000"/>
      <name val="&quot;Times New Roman&quot;"/>
    </font>
    <font>
      <b/>
      <color rgb="FF000000"/>
      <name val="&quot;Times New Roman&quot;"/>
    </font>
    <font>
      <sz val="11.0"/>
      <color rgb="FF000000"/>
      <name val="Arial"/>
    </font>
    <font>
      <sz val="10.0"/>
      <color rgb="FFFFFF00"/>
      <name val="Times New Roman"/>
    </font>
    <font>
      <sz val="10.0"/>
      <color rgb="FFFFFFFF"/>
      <name val="Times New Roman"/>
    </font>
    <font>
      <b/>
      <color rgb="FFFFFF00"/>
      <name val="Arial"/>
    </font>
    <font>
      <color rgb="FF000000"/>
      <name val="Arial"/>
    </font>
    <font>
      <sz val="10.0"/>
      <color rgb="FF444444"/>
      <name val="Arial"/>
    </font>
    <font>
      <sz val="10.0"/>
      <color rgb="FF000000"/>
      <name val="Arial"/>
    </font>
    <font>
      <color rgb="FFFF0000"/>
      <name val="Arial"/>
    </font>
    <font>
      <b/>
      <sz val="10.0"/>
      <color rgb="FFFFFF00"/>
      <name val="Arial"/>
    </font>
    <font>
      <sz val="10.0"/>
      <color theme="1"/>
      <name val="Arial"/>
    </font>
    <font>
      <color rgb="FF222222"/>
      <name val="Arial"/>
    </font>
    <font>
      <sz val="10.0"/>
      <color rgb="FF222222"/>
      <name val="Arial"/>
    </font>
    <font>
      <sz val="10.0"/>
      <color rgb="FF202124"/>
      <name val="Arial"/>
    </font>
    <font>
      <sz val="11.0"/>
      <color rgb="FF000000"/>
      <name val="Calibri"/>
    </font>
    <font>
      <color rgb="FF222222"/>
      <name val="Helvetica Neue"/>
    </font>
  </fonts>
  <fills count="15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3C4043"/>
        <bgColor rgb="FF3C4043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990000"/>
        <bgColor rgb="FF99000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FAFAFA"/>
        <bgColor rgb="FFFAFAFA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horizontal="center" readingOrder="0" vertical="center"/>
    </xf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vertical="center"/>
    </xf>
    <xf borderId="1" fillId="4" fontId="4" numFmtId="0" xfId="0" applyAlignment="1" applyBorder="1" applyFill="1" applyFont="1">
      <alignment horizontal="center" readingOrder="0" vertical="center"/>
    </xf>
    <xf borderId="1" fillId="0" fontId="4" numFmtId="10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/>
    </xf>
    <xf borderId="1" fillId="0" fontId="4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0"/>
    </xf>
    <xf borderId="1" fillId="0" fontId="4" numFmtId="9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4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5" fontId="3" numFmtId="0" xfId="0" applyAlignment="1" applyBorder="1" applyFill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ill="1" applyFont="1">
      <alignment horizontal="center"/>
    </xf>
    <xf borderId="6" fillId="7" fontId="3" numFmtId="0" xfId="0" applyAlignment="1" applyBorder="1" applyFill="1" applyFont="1">
      <alignment horizontal="center" shrinkToFit="0" vertical="center" wrapText="0"/>
    </xf>
    <xf borderId="6" fillId="7" fontId="8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vertical="center" wrapText="1"/>
    </xf>
    <xf borderId="3" fillId="8" fontId="6" numFmtId="0" xfId="0" applyAlignment="1" applyBorder="1" applyFill="1" applyFont="1">
      <alignment horizontal="center" readingOrder="0" shrinkToFit="0" vertical="center" wrapText="1"/>
    </xf>
    <xf borderId="0" fillId="9" fontId="3" numFmtId="0" xfId="0" applyAlignment="1" applyFill="1" applyFont="1">
      <alignment horizontal="center" readingOrder="0" shrinkToFit="0" vertical="center" wrapText="0"/>
    </xf>
    <xf borderId="6" fillId="10" fontId="3" numFmtId="0" xfId="0" applyAlignment="1" applyBorder="1" applyFill="1" applyFont="1">
      <alignment horizontal="center" vertical="center"/>
    </xf>
    <xf borderId="6" fillId="10" fontId="3" numFmtId="0" xfId="0" applyAlignment="1" applyBorder="1" applyFont="1">
      <alignment horizontal="center" readingOrder="0" vertical="center"/>
    </xf>
    <xf borderId="6" fillId="10" fontId="3" numFmtId="164" xfId="0" applyAlignment="1" applyBorder="1" applyFont="1" applyNumberFormat="1">
      <alignment horizontal="center" vertical="center"/>
    </xf>
    <xf borderId="6" fillId="10" fontId="3" numFmtId="164" xfId="0" applyAlignment="1" applyBorder="1" applyFont="1" applyNumberFormat="1">
      <alignment horizontal="center" shrinkToFit="0" vertical="center" wrapText="0"/>
    </xf>
    <xf borderId="6" fillId="10" fontId="3" numFmtId="0" xfId="0" applyAlignment="1" applyBorder="1" applyFont="1">
      <alignment horizontal="center" shrinkToFit="0" vertical="center" wrapText="0"/>
    </xf>
    <xf borderId="6" fillId="10" fontId="3" numFmtId="10" xfId="0" applyAlignment="1" applyBorder="1" applyFont="1" applyNumberFormat="1">
      <alignment horizontal="center" vertical="center"/>
    </xf>
    <xf borderId="6" fillId="10" fontId="3" numFmtId="9" xfId="0" applyAlignment="1" applyBorder="1" applyFont="1" applyNumberFormat="1">
      <alignment horizontal="center" vertical="center"/>
    </xf>
    <xf borderId="6" fillId="10" fontId="3" numFmtId="0" xfId="0" applyAlignment="1" applyBorder="1" applyFont="1">
      <alignment horizontal="center" shrinkToFit="0" vertical="center" wrapText="1"/>
    </xf>
    <xf borderId="6" fillId="10" fontId="3" numFmtId="0" xfId="0" applyAlignment="1" applyBorder="1" applyFont="1">
      <alignment horizontal="center" readingOrder="0" shrinkToFit="0" vertical="center" wrapText="1"/>
    </xf>
    <xf borderId="7" fillId="10" fontId="3" numFmtId="0" xfId="0" applyAlignment="1" applyBorder="1" applyFont="1">
      <alignment horizontal="center" shrinkToFit="0" vertical="center" wrapText="0"/>
    </xf>
    <xf borderId="7" fillId="10" fontId="3" numFmtId="0" xfId="0" applyAlignment="1" applyBorder="1" applyFont="1">
      <alignment horizontal="center" readingOrder="0" vertical="center"/>
    </xf>
    <xf borderId="7" fillId="10" fontId="3" numFmtId="164" xfId="0" applyAlignment="1" applyBorder="1" applyFont="1" applyNumberFormat="1">
      <alignment horizontal="center" vertical="center"/>
    </xf>
    <xf borderId="7" fillId="10" fontId="3" numFmtId="0" xfId="0" applyAlignment="1" applyBorder="1" applyFont="1">
      <alignment horizontal="center" vertical="center"/>
    </xf>
    <xf borderId="7" fillId="10" fontId="3" numFmtId="164" xfId="0" applyAlignment="1" applyBorder="1" applyFont="1" applyNumberFormat="1">
      <alignment horizontal="center" readingOrder="0" shrinkToFit="0" vertical="center" wrapText="0"/>
    </xf>
    <xf borderId="0" fillId="10" fontId="3" numFmtId="164" xfId="0" applyAlignment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readingOrder="0"/>
    </xf>
    <xf borderId="2" fillId="0" fontId="5" numFmtId="49" xfId="0" applyAlignment="1" applyBorder="1" applyFont="1" applyNumberFormat="1">
      <alignment horizontal="center"/>
    </xf>
    <xf borderId="8" fillId="0" fontId="2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center" wrapText="0"/>
    </xf>
    <xf borderId="2" fillId="0" fontId="5" numFmtId="164" xfId="0" applyAlignment="1" applyBorder="1" applyFont="1" applyNumberFormat="1">
      <alignment horizontal="center"/>
    </xf>
    <xf borderId="2" fillId="0" fontId="11" numFmtId="0" xfId="0" applyBorder="1" applyFont="1"/>
    <xf borderId="2" fillId="0" fontId="5" numFmtId="0" xfId="0" applyAlignment="1" applyBorder="1" applyFont="1">
      <alignment horizontal="center" readingOrder="0"/>
    </xf>
    <xf borderId="2" fillId="0" fontId="5" numFmtId="10" xfId="0" applyAlignment="1" applyBorder="1" applyFont="1" applyNumberFormat="1">
      <alignment horizontal="center"/>
    </xf>
    <xf borderId="2" fillId="0" fontId="5" numFmtId="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center" wrapText="0"/>
    </xf>
    <xf borderId="1" fillId="0" fontId="2" numFmtId="165" xfId="0" applyAlignment="1" applyBorder="1" applyFont="1" applyNumberFormat="1">
      <alignment horizontal="right" readingOrder="0" shrinkToFit="0" vertical="center" wrapText="0"/>
    </xf>
    <xf borderId="1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vertical="center"/>
    </xf>
    <xf borderId="2" fillId="4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vertical="center"/>
    </xf>
    <xf borderId="2" fillId="0" fontId="11" numFmtId="0" xfId="0" applyAlignment="1" applyBorder="1" applyFont="1">
      <alignment vertical="center"/>
    </xf>
    <xf borderId="2" fillId="4" fontId="5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vertical="center"/>
    </xf>
    <xf borderId="2" fillId="0" fontId="5" numFmtId="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5" numFmtId="0" xfId="0" applyBorder="1" applyFont="1"/>
    <xf borderId="2" fillId="0" fontId="5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1" fillId="0" fontId="2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vertical="center"/>
    </xf>
    <xf borderId="2" fillId="0" fontId="11" numFmtId="164" xfId="0" applyAlignment="1" applyBorder="1" applyFont="1" applyNumberFormat="1">
      <alignment vertical="center"/>
    </xf>
    <xf borderId="2" fillId="0" fontId="2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vertical="center"/>
    </xf>
    <xf borderId="2" fillId="0" fontId="5" numFmtId="49" xfId="0" applyAlignment="1" applyBorder="1" applyFont="1" applyNumberForma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5" numFmtId="164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2" fillId="0" fontId="5" numFmtId="10" xfId="0" applyAlignment="1" applyBorder="1" applyFont="1" applyNumberFormat="1">
      <alignment horizontal="center" readingOrder="0" vertical="center"/>
    </xf>
    <xf borderId="2" fillId="0" fontId="5" numFmtId="9" xfId="0" applyAlignment="1" applyBorder="1" applyFont="1" applyNumberFormat="1">
      <alignment horizontal="center" readingOrder="0" vertical="center"/>
    </xf>
    <xf borderId="0" fillId="0" fontId="14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2" fillId="0" fontId="15" numFmtId="0" xfId="0" applyAlignment="1" applyBorder="1" applyFont="1">
      <alignment readingOrder="0" shrinkToFit="0" wrapText="1"/>
    </xf>
    <xf borderId="2" fillId="0" fontId="16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2" fillId="0" fontId="5" numFmtId="164" xfId="0" applyAlignment="1" applyBorder="1" applyFont="1" applyNumberFormat="1">
      <alignment horizontal="center" readingOrder="0"/>
    </xf>
    <xf borderId="2" fillId="0" fontId="5" numFmtId="10" xfId="0" applyAlignment="1" applyBorder="1" applyFont="1" applyNumberFormat="1">
      <alignment horizontal="center" readingOrder="0"/>
    </xf>
    <xf borderId="2" fillId="0" fontId="5" numFmtId="9" xfId="0" applyAlignment="1" applyBorder="1" applyFont="1" applyNumberFormat="1">
      <alignment horizontal="center" readingOrder="0"/>
    </xf>
    <xf borderId="2" fillId="0" fontId="11" numFmtId="166" xfId="0" applyAlignment="1" applyBorder="1" applyFont="1" applyNumberFormat="1">
      <alignment vertical="center"/>
    </xf>
    <xf borderId="1" fillId="0" fontId="4" numFmtId="49" xfId="0" applyAlignment="1" applyBorder="1" applyFont="1" applyNumberFormat="1">
      <alignment horizontal="center" readingOrder="0" vertical="center"/>
    </xf>
    <xf borderId="0" fillId="4" fontId="17" numFmtId="0" xfId="0" applyAlignment="1" applyFont="1">
      <alignment horizontal="left" readingOrder="0"/>
    </xf>
    <xf borderId="2" fillId="0" fontId="5" numFmtId="0" xfId="0" applyAlignment="1" applyBorder="1" applyFont="1">
      <alignment shrinkToFit="0" vertical="center" wrapText="1"/>
    </xf>
    <xf borderId="2" fillId="0" fontId="1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shrinkToFit="0" vertical="center" wrapText="0"/>
    </xf>
    <xf borderId="1" fillId="0" fontId="2" numFmtId="10" xfId="0" applyAlignment="1" applyBorder="1" applyFont="1" applyNumberFormat="1">
      <alignment horizontal="center" readingOrder="0" shrinkToFit="0" vertical="center" wrapText="0"/>
    </xf>
    <xf borderId="1" fillId="0" fontId="2" numFmtId="9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 shrinkToFit="0" vertical="center" wrapText="1"/>
    </xf>
    <xf borderId="0" fillId="4" fontId="2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18" numFmtId="49" xfId="0" applyAlignment="1" applyFont="1" applyNumberFormat="1">
      <alignment horizontal="center"/>
    </xf>
    <xf borderId="0" fillId="0" fontId="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/>
    </xf>
    <xf borderId="0" fillId="4" fontId="4" numFmtId="0" xfId="0" applyAlignment="1" applyFont="1">
      <alignment horizontal="center" shrinkToFit="0" vertical="center" wrapText="0"/>
    </xf>
    <xf borderId="0" fillId="0" fontId="2" numFmtId="164" xfId="0" applyAlignment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2" numFmtId="165" xfId="0" applyAlignment="1" applyFont="1" applyNumberFormat="1">
      <alignment horizontal="center"/>
    </xf>
    <xf borderId="0" fillId="4" fontId="1" numFmtId="0" xfId="0" applyAlignment="1" applyFont="1">
      <alignment horizontal="center" shrinkToFit="0" vertical="bottom" wrapText="0"/>
    </xf>
    <xf borderId="9" fillId="11" fontId="1" numFmtId="0" xfId="0" applyAlignment="1" applyBorder="1" applyFill="1" applyFont="1">
      <alignment horizontal="left" shrinkToFit="0" vertical="bottom" wrapText="0"/>
    </xf>
    <xf borderId="10" fillId="11" fontId="1" numFmtId="0" xfId="0" applyAlignment="1" applyBorder="1" applyFont="1">
      <alignment horizontal="center" shrinkToFit="0" vertical="bottom" wrapText="0"/>
    </xf>
    <xf borderId="11" fillId="9" fontId="3" numFmtId="165" xfId="0" applyAlignment="1" applyBorder="1" applyFont="1" applyNumberFormat="1">
      <alignment horizontal="center" shrinkToFit="0" vertical="bottom" wrapText="0"/>
    </xf>
    <xf borderId="12" fillId="11" fontId="1" numFmtId="0" xfId="0" applyAlignment="1" applyBorder="1" applyFont="1">
      <alignment horizontal="left" shrinkToFit="0" vertical="bottom" wrapText="0"/>
    </xf>
    <xf borderId="13" fillId="11" fontId="1" numFmtId="0" xfId="0" applyAlignment="1" applyBorder="1" applyFont="1">
      <alignment horizontal="center" shrinkToFit="0" vertical="bottom" wrapText="0"/>
    </xf>
    <xf borderId="0" fillId="4" fontId="4" numFmtId="0" xfId="0" applyAlignment="1" applyFont="1">
      <alignment horizontal="center"/>
    </xf>
    <xf borderId="0" fillId="4" fontId="4" numFmtId="0" xfId="0" applyAlignment="1" applyFont="1">
      <alignment horizontal="center" shrinkToFit="0" vertical="bottom" wrapText="0"/>
    </xf>
    <xf borderId="0" fillId="12" fontId="4" numFmtId="164" xfId="0" applyAlignment="1" applyFill="1" applyFont="1" applyNumberFormat="1">
      <alignment horizontal="center" shrinkToFit="0" vertical="bottom" wrapText="0"/>
    </xf>
    <xf borderId="0" fillId="0" fontId="4" numFmtId="164" xfId="0" applyAlignment="1" applyFont="1" applyNumberFormat="1">
      <alignment horizontal="center" shrinkToFit="0" vertical="bottom" wrapText="0"/>
    </xf>
    <xf borderId="14" fillId="11" fontId="1" numFmtId="0" xfId="0" applyAlignment="1" applyBorder="1" applyFont="1">
      <alignment horizontal="left" shrinkToFit="0" vertical="bottom" wrapText="0"/>
    </xf>
    <xf borderId="15" fillId="11" fontId="1" numFmtId="0" xfId="0" applyAlignment="1" applyBorder="1" applyFont="1">
      <alignment horizontal="center" shrinkToFit="0" vertical="bottom" wrapText="0"/>
    </xf>
    <xf borderId="0" fillId="4" fontId="19" numFmtId="0" xfId="0" applyAlignment="1" applyFont="1">
      <alignment horizontal="center" shrinkToFit="0" vertical="bottom" wrapText="0"/>
    </xf>
    <xf borderId="0" fillId="4" fontId="1" numFmtId="0" xfId="0" applyAlignment="1" applyFont="1">
      <alignment horizontal="left" shrinkToFit="0" vertical="bottom" wrapText="0"/>
    </xf>
    <xf borderId="2" fillId="2" fontId="20" numFmtId="0" xfId="0" applyAlignment="1" applyBorder="1" applyFont="1">
      <alignment horizontal="center" shrinkToFit="0" wrapText="1"/>
    </xf>
    <xf borderId="2" fillId="4" fontId="21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center"/>
    </xf>
    <xf borderId="1" fillId="4" fontId="22" numFmtId="166" xfId="0" applyAlignment="1" applyBorder="1" applyFont="1" applyNumberFormat="1">
      <alignment horizontal="center"/>
    </xf>
    <xf borderId="1" fillId="0" fontId="11" numFmtId="165" xfId="0" applyBorder="1" applyFont="1" applyNumberFormat="1"/>
    <xf borderId="2" fillId="2" fontId="20" numFmtId="0" xfId="0" applyAlignment="1" applyBorder="1" applyFont="1">
      <alignment horizontal="left" shrinkToFit="0" wrapText="1"/>
    </xf>
    <xf borderId="1" fillId="4" fontId="21" numFmtId="0" xfId="0" applyAlignment="1" applyBorder="1" applyFont="1">
      <alignment horizontal="left" shrinkToFit="0" vertical="bottom" wrapText="0"/>
    </xf>
    <xf borderId="1" fillId="0" fontId="11" numFmtId="0" xfId="0" applyBorder="1" applyFont="1"/>
    <xf borderId="1" fillId="0" fontId="11" numFmtId="10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center"/>
    </xf>
    <xf borderId="1" fillId="0" fontId="11" numFmtId="10" xfId="0" applyBorder="1" applyFont="1" applyNumberFormat="1"/>
    <xf borderId="0" fillId="4" fontId="23" numFmtId="0" xfId="0" applyFont="1"/>
    <xf borderId="0" fillId="0" fontId="11" numFmtId="10" xfId="0" applyFont="1" applyNumberFormat="1"/>
    <xf borderId="1" fillId="0" fontId="21" numFmtId="0" xfId="0" applyBorder="1" applyFont="1"/>
    <xf borderId="0" fillId="0" fontId="11" numFmtId="0" xfId="0" applyFont="1"/>
    <xf borderId="1" fillId="4" fontId="24" numFmtId="0" xfId="0" applyAlignment="1" applyBorder="1" applyFont="1">
      <alignment horizontal="left" shrinkToFit="0" vertical="bottom" wrapText="0"/>
    </xf>
    <xf borderId="16" fillId="4" fontId="21" numFmtId="0" xfId="0" applyAlignment="1" applyBorder="1" applyFont="1">
      <alignment horizontal="left" shrinkToFit="0" vertical="bottom" wrapText="0"/>
    </xf>
    <xf borderId="16" fillId="0" fontId="11" numFmtId="0" xfId="0" applyBorder="1" applyFont="1"/>
    <xf borderId="16" fillId="4" fontId="24" numFmtId="0" xfId="0" applyAlignment="1" applyBorder="1" applyFont="1">
      <alignment horizontal="left" shrinkToFit="0" vertical="bottom" wrapText="0"/>
    </xf>
    <xf borderId="17" fillId="4" fontId="21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center"/>
    </xf>
    <xf borderId="0" fillId="0" fontId="11" numFmtId="165" xfId="0" applyFont="1" applyNumberFormat="1"/>
    <xf borderId="0" fillId="0" fontId="11" numFmtId="167" xfId="0" applyFont="1" applyNumberFormat="1"/>
    <xf borderId="1" fillId="13" fontId="11" numFmtId="165" xfId="0" applyAlignment="1" applyBorder="1" applyFill="1" applyFont="1" applyNumberFormat="1">
      <alignment horizontal="center"/>
    </xf>
    <xf borderId="1" fillId="2" fontId="20" numFmtId="0" xfId="0" applyAlignment="1" applyBorder="1" applyFont="1">
      <alignment horizontal="center" vertical="center"/>
    </xf>
    <xf borderId="1" fillId="2" fontId="25" numFmtId="0" xfId="0" applyAlignment="1" applyBorder="1" applyFont="1">
      <alignment horizontal="center" vertical="center"/>
    </xf>
    <xf borderId="1" fillId="2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bottom" wrapText="0"/>
    </xf>
    <xf borderId="1" fillId="0" fontId="11" numFmtId="167" xfId="0" applyAlignment="1" applyBorder="1" applyFont="1" applyNumberFormat="1">
      <alignment horizontal="center"/>
    </xf>
    <xf borderId="1" fillId="0" fontId="21" numFmtId="0" xfId="0" applyAlignment="1" applyBorder="1" applyFont="1">
      <alignment horizontal="center"/>
    </xf>
    <xf borderId="1" fillId="0" fontId="21" numFmtId="165" xfId="0" applyBorder="1" applyFont="1" applyNumberFormat="1"/>
    <xf borderId="1" fillId="0" fontId="21" numFmtId="4" xfId="0" applyBorder="1" applyFont="1" applyNumberFormat="1"/>
    <xf borderId="1" fillId="0" fontId="26" numFmtId="0" xfId="0" applyBorder="1" applyFont="1"/>
    <xf borderId="1" fillId="0" fontId="26" numFmtId="0" xfId="0" applyAlignment="1" applyBorder="1" applyFont="1">
      <alignment horizontal="left"/>
    </xf>
    <xf borderId="0" fillId="0" fontId="26" numFmtId="0" xfId="0" applyFont="1"/>
    <xf borderId="1" fillId="4" fontId="23" numFmtId="0" xfId="0" applyAlignment="1" applyBorder="1" applyFont="1">
      <alignment horizontal="left"/>
    </xf>
    <xf borderId="1" fillId="4" fontId="23" numFmtId="0" xfId="0" applyAlignment="1" applyBorder="1" applyFont="1">
      <alignment horizontal="left" shrinkToFit="0" vertical="bottom" wrapText="0"/>
    </xf>
    <xf borderId="1" fillId="4" fontId="21" numFmtId="0" xfId="0" applyAlignment="1" applyBorder="1" applyFont="1">
      <alignment horizontal="left"/>
    </xf>
    <xf borderId="1" fillId="4" fontId="23" numFmtId="0" xfId="0" applyAlignment="1" applyBorder="1" applyFont="1">
      <alignment horizontal="center" shrinkToFit="0" vertical="bottom" wrapText="0"/>
    </xf>
    <xf borderId="0" fillId="0" fontId="26" numFmtId="0" xfId="0" applyAlignment="1" applyFont="1">
      <alignment horizontal="left"/>
    </xf>
    <xf borderId="1" fillId="0" fontId="26" numFmtId="0" xfId="0" applyAlignment="1" applyBorder="1" applyFont="1">
      <alignment horizontal="center"/>
    </xf>
    <xf borderId="1" fillId="0" fontId="23" numFmtId="0" xfId="0" applyAlignment="1" applyBorder="1" applyFont="1">
      <alignment horizontal="center" shrinkToFit="0" vertical="bottom" wrapText="0"/>
    </xf>
    <xf borderId="1" fillId="12" fontId="23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wrapText="1"/>
    </xf>
    <xf borderId="1" fillId="2" fontId="25" numFmtId="49" xfId="0" applyAlignment="1" applyBorder="1" applyFont="1" applyNumberFormat="1">
      <alignment horizontal="center" shrinkToFit="0" wrapText="1"/>
    </xf>
    <xf borderId="1" fillId="2" fontId="25" numFmtId="165" xfId="0" applyAlignment="1" applyBorder="1" applyFont="1" applyNumberFormat="1">
      <alignment horizontal="right" shrinkToFit="0" wrapText="1"/>
    </xf>
    <xf borderId="1" fillId="2" fontId="25" numFmtId="164" xfId="0" applyAlignment="1" applyBorder="1" applyFont="1" applyNumberFormat="1">
      <alignment horizontal="center" shrinkToFit="0" wrapText="1"/>
    </xf>
    <xf borderId="0" fillId="0" fontId="26" numFmtId="0" xfId="0" applyAlignment="1" applyFont="1">
      <alignment horizontal="center"/>
    </xf>
    <xf borderId="1" fillId="4" fontId="23" numFmtId="164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shrinkToFit="0" vertical="bottom" wrapText="0"/>
    </xf>
    <xf borderId="1" fillId="4" fontId="23" numFmtId="165" xfId="0" applyAlignment="1" applyBorder="1" applyFont="1" applyNumberFormat="1">
      <alignment horizontal="right" shrinkToFit="0" vertical="bottom" wrapText="0"/>
    </xf>
    <xf borderId="18" fillId="4" fontId="23" numFmtId="164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/>
    </xf>
    <xf borderId="1" fillId="4" fontId="26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/>
    </xf>
    <xf borderId="18" fillId="4" fontId="23" numFmtId="0" xfId="0" applyAlignment="1" applyBorder="1" applyFont="1">
      <alignment horizontal="center" shrinkToFit="0" vertical="bottom" wrapText="0"/>
    </xf>
    <xf borderId="0" fillId="4" fontId="26" numFmtId="49" xfId="0" applyAlignment="1" applyFont="1" applyNumberFormat="1">
      <alignment horizontal="center"/>
    </xf>
    <xf borderId="0" fillId="4" fontId="23" numFmtId="165" xfId="0" applyAlignment="1" applyFont="1" applyNumberFormat="1">
      <alignment horizontal="right" shrinkToFit="0" vertical="bottom" wrapText="0"/>
    </xf>
    <xf borderId="0" fillId="4" fontId="23" numFmtId="49" xfId="0" applyAlignment="1" applyFont="1" applyNumberFormat="1">
      <alignment horizontal="center" shrinkToFit="0" vertical="bottom" wrapText="0"/>
    </xf>
    <xf borderId="2" fillId="4" fontId="26" numFmtId="49" xfId="0" applyAlignment="1" applyBorder="1" applyFont="1" applyNumberFormat="1">
      <alignment horizontal="center"/>
    </xf>
    <xf borderId="2" fillId="4" fontId="23" numFmtId="49" xfId="0" applyAlignment="1" applyBorder="1" applyFont="1" applyNumberFormat="1">
      <alignment horizontal="center" shrinkToFit="0" vertical="bottom" wrapText="0"/>
    </xf>
    <xf borderId="1" fillId="4" fontId="26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/>
    </xf>
    <xf borderId="1" fillId="4" fontId="26" numFmtId="0" xfId="0" applyAlignment="1" applyBorder="1" applyFont="1">
      <alignment horizontal="center" vertical="bottom"/>
    </xf>
    <xf borderId="1" fillId="12" fontId="26" numFmtId="165" xfId="0" applyAlignment="1" applyBorder="1" applyFont="1" applyNumberFormat="1">
      <alignment horizontal="right"/>
    </xf>
    <xf borderId="1" fillId="0" fontId="11" numFmtId="165" xfId="0" applyAlignment="1" applyBorder="1" applyFont="1" applyNumberFormat="1">
      <alignment horizontal="right"/>
    </xf>
    <xf borderId="1" fillId="4" fontId="27" numFmtId="49" xfId="0" applyAlignment="1" applyBorder="1" applyFont="1" applyNumberFormat="1">
      <alignment horizontal="center"/>
    </xf>
    <xf borderId="0" fillId="4" fontId="23" numFmtId="0" xfId="0" applyAlignment="1" applyFont="1">
      <alignment horizontal="center" shrinkToFit="0" vertical="bottom" wrapText="0"/>
    </xf>
    <xf borderId="0" fillId="4" fontId="23" numFmtId="10" xfId="0" applyAlignment="1" applyFont="1" applyNumberFormat="1">
      <alignment horizontal="center" shrinkToFit="0" vertical="bottom" wrapText="0"/>
    </xf>
    <xf borderId="0" fillId="4" fontId="23" numFmtId="167" xfId="0" applyAlignment="1" applyFont="1" applyNumberFormat="1">
      <alignment horizontal="center" shrinkToFit="0" vertical="bottom" wrapText="0"/>
    </xf>
    <xf borderId="18" fillId="0" fontId="21" numFmtId="0" xfId="0" applyAlignment="1" applyBorder="1" applyFont="1">
      <alignment horizontal="center" shrinkToFit="0" vertical="bottom" wrapText="0"/>
    </xf>
    <xf borderId="1" fillId="4" fontId="21" numFmtId="166" xfId="0" applyAlignment="1" applyBorder="1" applyFont="1" applyNumberFormat="1">
      <alignment horizontal="center" shrinkToFit="0" vertical="bottom" wrapText="0"/>
    </xf>
    <xf borderId="1" fillId="4" fontId="28" numFmtId="49" xfId="0" applyAlignment="1" applyBorder="1" applyFont="1" applyNumberFormat="1">
      <alignment horizontal="center" shrinkToFit="0" vertical="bottom" wrapText="0"/>
    </xf>
    <xf borderId="1" fillId="0" fontId="21" numFmtId="167" xfId="0" applyAlignment="1" applyBorder="1" applyFont="1" applyNumberFormat="1">
      <alignment horizontal="center" shrinkToFit="0" vertical="bottom" wrapText="0"/>
    </xf>
    <xf borderId="1" fillId="4" fontId="21" numFmtId="167" xfId="0" applyAlignment="1" applyBorder="1" applyFont="1" applyNumberFormat="1">
      <alignment horizontal="center" shrinkToFit="0" vertical="bottom" wrapText="0"/>
    </xf>
    <xf borderId="0" fillId="4" fontId="23" numFmtId="164" xfId="0" applyAlignment="1" applyFont="1" applyNumberFormat="1">
      <alignment horizontal="center" shrinkToFit="0" vertical="bottom" wrapText="0"/>
    </xf>
    <xf borderId="1" fillId="0" fontId="21" numFmtId="0" xfId="0" applyAlignment="1" applyBorder="1" applyFont="1">
      <alignment horizontal="center" shrinkToFit="0" vertical="bottom" wrapText="0"/>
    </xf>
    <xf borderId="1" fillId="4" fontId="11" numFmtId="164" xfId="0" applyAlignment="1" applyBorder="1" applyFont="1" applyNumberFormat="1">
      <alignment horizontal="center" vertical="bottom"/>
    </xf>
    <xf borderId="1" fillId="0" fontId="11" numFmtId="49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vertical="bottom"/>
    </xf>
    <xf borderId="1" fillId="4" fontId="11" numFmtId="0" xfId="0" applyAlignment="1" applyBorder="1" applyFont="1">
      <alignment horizontal="center" vertical="bottom"/>
    </xf>
    <xf borderId="1" fillId="4" fontId="11" numFmtId="165" xfId="0" applyAlignment="1" applyBorder="1" applyFont="1" applyNumberFormat="1">
      <alignment horizontal="right" vertical="bottom"/>
    </xf>
    <xf borderId="1" fillId="4" fontId="11" numFmtId="167" xfId="0" applyAlignment="1" applyBorder="1" applyFont="1" applyNumberFormat="1">
      <alignment horizontal="center" vertical="bottom"/>
    </xf>
    <xf borderId="18" fillId="0" fontId="11" numFmtId="0" xfId="0" applyAlignment="1" applyBorder="1" applyFont="1">
      <alignment horizontal="center" vertical="bottom"/>
    </xf>
    <xf borderId="0" fillId="0" fontId="21" numFmtId="0" xfId="0" applyAlignment="1" applyFont="1">
      <alignment horizontal="center"/>
    </xf>
    <xf borderId="1" fillId="4" fontId="23" numFmtId="167" xfId="0" applyAlignment="1" applyBorder="1" applyFont="1" applyNumberFormat="1">
      <alignment horizontal="center" shrinkToFit="0" vertical="bottom" wrapText="0"/>
    </xf>
    <xf borderId="1" fillId="4" fontId="23" numFmtId="49" xfId="0" applyAlignment="1" applyBorder="1" applyFont="1" applyNumberFormat="1">
      <alignment horizontal="center" vertical="bottom"/>
    </xf>
    <xf borderId="1" fillId="4" fontId="26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vertical="center"/>
    </xf>
    <xf borderId="1" fillId="4" fontId="26" numFmtId="49" xfId="0" applyAlignment="1" applyBorder="1" applyFont="1" applyNumberFormat="1">
      <alignment horizontal="center" vertical="bottom"/>
    </xf>
    <xf borderId="1" fillId="4" fontId="23" numFmtId="49" xfId="0" applyAlignment="1" applyBorder="1" applyFont="1" applyNumberFormat="1">
      <alignment horizontal="center"/>
    </xf>
    <xf borderId="1" fillId="4" fontId="23" numFmtId="165" xfId="0" applyAlignment="1" applyBorder="1" applyFont="1" applyNumberFormat="1">
      <alignment horizontal="right"/>
    </xf>
    <xf borderId="1" fillId="4" fontId="29" numFmtId="49" xfId="0" applyAlignment="1" applyBorder="1" applyFont="1" applyNumberFormat="1">
      <alignment horizontal="center"/>
    </xf>
    <xf borderId="1" fillId="0" fontId="11" numFmtId="49" xfId="0" applyAlignment="1" applyBorder="1" applyFont="1" applyNumberFormat="1">
      <alignment horizontal="center" vertical="center"/>
    </xf>
    <xf borderId="1" fillId="0" fontId="21" numFmtId="165" xfId="0" applyAlignment="1" applyBorder="1" applyFont="1" applyNumberFormat="1">
      <alignment horizontal="right" shrinkToFit="0" vertical="bottom" wrapText="0"/>
    </xf>
    <xf borderId="1" fillId="4" fontId="26" numFmtId="165" xfId="0" applyAlignment="1" applyBorder="1" applyFont="1" applyNumberFormat="1">
      <alignment horizontal="right"/>
    </xf>
    <xf borderId="1" fillId="0" fontId="21" numFmtId="49" xfId="0" applyAlignment="1" applyBorder="1" applyFont="1" applyNumberFormat="1">
      <alignment horizontal="center" shrinkToFit="0" vertical="bottom" wrapText="0"/>
    </xf>
    <xf borderId="0" fillId="4" fontId="21" numFmtId="0" xfId="0" applyAlignment="1" applyFont="1">
      <alignment horizontal="center"/>
    </xf>
    <xf borderId="1" fillId="12" fontId="21" numFmtId="49" xfId="0" applyAlignment="1" applyBorder="1" applyFont="1" applyNumberFormat="1">
      <alignment horizontal="center" shrinkToFit="0" vertical="bottom" wrapText="0"/>
    </xf>
    <xf borderId="1" fillId="12" fontId="11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 shrinkToFit="0" vertical="bottom" wrapText="0"/>
    </xf>
    <xf borderId="0" fillId="0" fontId="26" numFmtId="167" xfId="0" applyAlignment="1" applyFont="1" applyNumberFormat="1">
      <alignment horizontal="center"/>
    </xf>
    <xf borderId="1" fillId="12" fontId="23" numFmtId="49" xfId="0" applyAlignment="1" applyBorder="1" applyFont="1" applyNumberFormat="1">
      <alignment horizontal="center" shrinkToFit="0" vertical="bottom" wrapText="0"/>
    </xf>
    <xf borderId="1" fillId="14" fontId="26" numFmtId="165" xfId="0" applyAlignment="1" applyBorder="1" applyFill="1" applyFont="1" applyNumberFormat="1">
      <alignment horizontal="right"/>
    </xf>
    <xf borderId="1" fillId="12" fontId="27" numFmtId="49" xfId="0" applyAlignment="1" applyBorder="1" applyFont="1" applyNumberFormat="1">
      <alignment horizontal="center"/>
    </xf>
    <xf borderId="1" fillId="4" fontId="21" numFmtId="49" xfId="0" applyAlignment="1" applyBorder="1" applyFont="1" applyNumberFormat="1">
      <alignment horizontal="center"/>
    </xf>
    <xf borderId="2" fillId="4" fontId="21" numFmtId="0" xfId="0" applyAlignment="1" applyBorder="1" applyFont="1">
      <alignment horizontal="center" shrinkToFit="0" vertical="bottom" wrapText="0"/>
    </xf>
    <xf borderId="2" fillId="4" fontId="21" numFmtId="164" xfId="0" applyAlignment="1" applyBorder="1" applyFont="1" applyNumberFormat="1">
      <alignment horizontal="center" shrinkToFit="0" vertical="bottom" wrapText="0"/>
    </xf>
    <xf borderId="1" fillId="0" fontId="23" numFmtId="49" xfId="0" applyAlignment="1" applyBorder="1" applyFont="1" applyNumberFormat="1">
      <alignment horizontal="center" shrinkToFit="0" vertical="bottom" wrapText="0"/>
    </xf>
    <xf borderId="1" fillId="4" fontId="11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vertical="bottom"/>
    </xf>
    <xf borderId="1" fillId="0" fontId="11" numFmtId="165" xfId="0" applyAlignment="1" applyBorder="1" applyFont="1" applyNumberFormat="1">
      <alignment horizontal="right" shrinkToFit="0" vertical="bottom" wrapText="0"/>
    </xf>
    <xf borderId="1" fillId="0" fontId="26" numFmtId="49" xfId="0" applyAlignment="1" applyBorder="1" applyFont="1" applyNumberFormat="1">
      <alignment horizontal="center"/>
    </xf>
    <xf borderId="1" fillId="0" fontId="23" numFmtId="49" xfId="0" applyAlignment="1" applyBorder="1" applyFont="1" applyNumberFormat="1">
      <alignment horizontal="center"/>
    </xf>
    <xf borderId="1" fillId="0" fontId="11" numFmtId="165" xfId="0" applyAlignment="1" applyBorder="1" applyFont="1" applyNumberFormat="1">
      <alignment horizontal="right" vertical="bottom"/>
    </xf>
    <xf borderId="1" fillId="4" fontId="26" numFmtId="49" xfId="0" applyAlignment="1" applyBorder="1" applyFont="1" applyNumberFormat="1">
      <alignment horizontal="center" shrinkToFit="0" vertical="bottom" wrapText="0"/>
    </xf>
    <xf borderId="1" fillId="4" fontId="23" numFmtId="166" xfId="0" applyAlignment="1" applyBorder="1" applyFont="1" applyNumberFormat="1">
      <alignment horizontal="center" shrinkToFit="0" vertical="bottom" wrapText="0"/>
    </xf>
    <xf borderId="8" fillId="0" fontId="26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30" numFmtId="0" xfId="0" applyAlignment="1" applyBorder="1" applyFont="1">
      <alignment horizontal="center" shrinkToFit="0" vertical="bottom" wrapText="0"/>
    </xf>
    <xf borderId="1" fillId="4" fontId="28" numFmtId="0" xfId="0" applyAlignment="1" applyBorder="1" applyFont="1">
      <alignment horizontal="center" shrinkToFit="0" vertical="bottom" wrapText="0"/>
    </xf>
    <xf borderId="1" fillId="12" fontId="21" numFmtId="0" xfId="0" applyAlignment="1" applyBorder="1" applyFont="1">
      <alignment horizontal="center" shrinkToFit="0" vertical="bottom" wrapText="0"/>
    </xf>
    <xf borderId="2" fillId="0" fontId="11" numFmtId="0" xfId="0" applyAlignment="1" applyBorder="1" applyFont="1">
      <alignment horizontal="center"/>
    </xf>
    <xf borderId="2" fillId="4" fontId="23" numFmtId="0" xfId="0" applyAlignment="1" applyBorder="1" applyFont="1">
      <alignment horizontal="center" shrinkToFit="0" vertical="bottom" wrapText="0"/>
    </xf>
    <xf borderId="2" fillId="4" fontId="23" numFmtId="165" xfId="0" applyAlignment="1" applyBorder="1" applyFont="1" applyNumberFormat="1">
      <alignment horizontal="right" shrinkToFit="0" vertical="bottom" wrapText="0"/>
    </xf>
    <xf borderId="2" fillId="4" fontId="23" numFmtId="164" xfId="0" applyAlignment="1" applyBorder="1" applyFont="1" applyNumberFormat="1">
      <alignment horizontal="center" shrinkToFit="0" vertical="bottom" wrapText="0"/>
    </xf>
    <xf borderId="1" fillId="4" fontId="11" numFmtId="49" xfId="0" applyAlignment="1" applyBorder="1" applyFont="1" applyNumberFormat="1">
      <alignment horizontal="center" vertical="bottom"/>
    </xf>
    <xf borderId="2" fillId="4" fontId="27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  <xf borderId="2" fillId="4" fontId="21" numFmtId="166" xfId="0" applyAlignment="1" applyBorder="1" applyFont="1" applyNumberFormat="1">
      <alignment horizontal="center" shrinkToFit="0" vertical="bottom" wrapText="0"/>
    </xf>
    <xf borderId="2" fillId="4" fontId="23" numFmtId="166" xfId="0" applyAlignment="1" applyBorder="1" applyFont="1" applyNumberFormat="1">
      <alignment horizontal="center" shrinkToFit="0" vertical="bottom" wrapText="0"/>
    </xf>
    <xf borderId="2" fillId="0" fontId="23" numFmtId="0" xfId="0" applyAlignment="1" applyBorder="1" applyFont="1">
      <alignment horizontal="center" shrinkToFit="0" vertical="bottom" wrapText="0"/>
    </xf>
    <xf borderId="2" fillId="4" fontId="23" numFmtId="167" xfId="0" applyAlignment="1" applyBorder="1" applyFont="1" applyNumberFormat="1">
      <alignment horizontal="center" shrinkToFit="0" vertical="bottom" wrapText="0"/>
    </xf>
    <xf borderId="2" fillId="0" fontId="11" numFmtId="49" xfId="0" applyAlignment="1" applyBorder="1" applyFont="1" applyNumberFormat="1">
      <alignment horizontal="center" vertical="bottom"/>
    </xf>
    <xf borderId="2" fillId="0" fontId="11" numFmtId="0" xfId="0" applyAlignment="1" applyBorder="1" applyFont="1">
      <alignment horizontal="center" vertical="bottom"/>
    </xf>
    <xf borderId="2" fillId="4" fontId="11" numFmtId="0" xfId="0" applyAlignment="1" applyBorder="1" applyFont="1">
      <alignment horizontal="center" vertical="bottom"/>
    </xf>
    <xf borderId="2" fillId="4" fontId="11" numFmtId="165" xfId="0" applyAlignment="1" applyBorder="1" applyFont="1" applyNumberFormat="1">
      <alignment horizontal="right" vertical="bottom"/>
    </xf>
    <xf borderId="2" fillId="4" fontId="11" numFmtId="167" xfId="0" applyAlignment="1" applyBorder="1" applyFont="1" applyNumberFormat="1">
      <alignment horizontal="center" vertical="bottom"/>
    </xf>
    <xf borderId="2" fillId="0" fontId="11" numFmtId="49" xfId="0" applyAlignment="1" applyBorder="1" applyFont="1" applyNumberFormat="1">
      <alignment horizontal="center" vertical="center"/>
    </xf>
    <xf borderId="2" fillId="4" fontId="26" numFmtId="0" xfId="0" applyAlignment="1" applyBorder="1" applyFont="1">
      <alignment horizontal="center" vertical="bottom"/>
    </xf>
    <xf borderId="2" fillId="12" fontId="26" numFmtId="165" xfId="0" applyAlignment="1" applyBorder="1" applyFont="1" applyNumberFormat="1">
      <alignment horizontal="right"/>
    </xf>
    <xf borderId="1" fillId="4" fontId="29" numFmtId="0" xfId="0" applyAlignment="1" applyBorder="1" applyFont="1">
      <alignment horizontal="center"/>
    </xf>
    <xf borderId="1" fillId="12" fontId="23" numFmtId="165" xfId="0" applyAlignment="1" applyBorder="1" applyFont="1" applyNumberFormat="1">
      <alignment horizontal="right" shrinkToFit="0" vertical="bottom" wrapText="0"/>
    </xf>
    <xf borderId="1" fillId="0" fontId="23" numFmtId="167" xfId="0" applyAlignment="1" applyBorder="1" applyFont="1" applyNumberFormat="1">
      <alignment horizontal="center" shrinkToFit="0" vertical="bottom" wrapText="0"/>
    </xf>
    <xf borderId="1" fillId="4" fontId="21" numFmtId="164" xfId="0" applyAlignment="1" applyBorder="1" applyFont="1" applyNumberFormat="1">
      <alignment horizontal="center"/>
    </xf>
    <xf borderId="1" fillId="12" fontId="23" numFmtId="167" xfId="0" applyAlignment="1" applyBorder="1" applyFont="1" applyNumberFormat="1">
      <alignment horizontal="center" shrinkToFit="0" vertical="bottom" wrapText="0"/>
    </xf>
    <xf borderId="1" fillId="4" fontId="31" numFmtId="49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274E13"/>
          <bgColor rgb="FF274E13"/>
        </patternFill>
      </fill>
      <border/>
    </dxf>
    <dxf>
      <font>
        <b/>
      </font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1F497D"/>
          <bgColor rgb="FF1F49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4.5"/>
    <col customWidth="1" min="2" max="2" width="8.5"/>
    <col customWidth="1" min="3" max="4" width="10.63"/>
    <col customWidth="1" min="5" max="5" width="5.75"/>
    <col customWidth="1" min="6" max="6" width="24.5"/>
    <col customWidth="1" min="7" max="7" width="11.13"/>
    <col customWidth="1" min="8" max="8" width="40.63"/>
    <col customWidth="1" min="9" max="9" width="12.5"/>
    <col customWidth="1" min="10" max="10" width="13.63"/>
    <col customWidth="1" min="11" max="11" width="12.25"/>
    <col customWidth="1" min="12" max="12" width="10.13"/>
    <col customWidth="1" min="13" max="13" width="14.0"/>
    <col customWidth="1" min="14" max="14" width="3.25"/>
    <col customWidth="1" min="15" max="15" width="75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</v>
      </c>
      <c r="O1" s="3" t="s">
        <v>13</v>
      </c>
    </row>
    <row r="2" ht="15.75" customHeight="1">
      <c r="A2" s="4"/>
      <c r="B2" s="5"/>
      <c r="C2" s="6"/>
      <c r="D2" s="7"/>
      <c r="E2" s="7"/>
      <c r="F2" s="8"/>
      <c r="G2" s="7"/>
      <c r="H2" s="9"/>
      <c r="I2" s="10"/>
      <c r="J2" s="11"/>
      <c r="K2" s="12"/>
      <c r="L2" s="13"/>
      <c r="M2" s="14"/>
      <c r="N2" s="14"/>
      <c r="O2" s="15"/>
    </row>
    <row r="3" ht="15.75" customHeight="1">
      <c r="A3" s="4"/>
      <c r="B3" s="5"/>
      <c r="C3" s="6"/>
      <c r="D3" s="7"/>
      <c r="E3" s="7"/>
      <c r="F3" s="8"/>
      <c r="G3" s="7"/>
      <c r="H3" s="9"/>
      <c r="I3" s="10"/>
      <c r="J3" s="16"/>
      <c r="K3" s="17"/>
      <c r="L3" s="18"/>
      <c r="M3" s="14"/>
      <c r="N3" s="14"/>
      <c r="O3" s="15"/>
    </row>
    <row r="4" ht="15.75" customHeight="1">
      <c r="A4" s="19"/>
      <c r="B4" s="20"/>
      <c r="C4" s="21"/>
      <c r="D4" s="22"/>
      <c r="E4" s="22"/>
      <c r="F4" s="22"/>
      <c r="G4" s="22"/>
      <c r="H4" s="9"/>
      <c r="I4" s="23"/>
      <c r="J4" s="16"/>
      <c r="K4" s="17"/>
      <c r="L4" s="18"/>
      <c r="M4" s="24"/>
      <c r="N4" s="24"/>
      <c r="O4" s="15"/>
    </row>
    <row r="5" ht="15.75" customHeight="1">
      <c r="A5" s="19"/>
      <c r="B5" s="20"/>
      <c r="C5" s="21"/>
      <c r="D5" s="22"/>
      <c r="E5" s="22"/>
      <c r="F5" s="22"/>
      <c r="G5" s="22"/>
      <c r="H5" s="9"/>
      <c r="I5" s="23"/>
      <c r="J5" s="16"/>
      <c r="K5" s="17"/>
      <c r="L5" s="18"/>
      <c r="M5" s="24"/>
      <c r="N5" s="24"/>
      <c r="O5" s="15"/>
    </row>
  </sheetData>
  <customSheetViews>
    <customSheetView guid="{1978DAAE-DBA6-4E3F-8508-5D0D3F2F8A72}" filter="1" showAutoFilter="1">
      <autoFilter ref="$A$1:$O$3"/>
    </customSheetView>
    <customSheetView guid="{EFE2BD07-9A78-4C40-A006-1F075DEB0857}" filter="1" showAutoFilter="1">
      <autoFilter ref="$A$1:$O$3"/>
    </customSheetView>
    <customSheetView guid="{DB50334E-8171-4462-9FB1-EB6105AF57E1}" filter="1" showAutoFilter="1">
      <autoFilter ref="$C$1:$C$2"/>
    </customSheetView>
    <customSheetView guid="{CF9974B6-93C1-4B3A-9719-AE3FFFD94FDD}" filter="1" showAutoFilter="1">
      <autoFilter ref="$A$1:$O$3">
        <filterColumn colId="5">
          <filters blank="1"/>
        </filterColumn>
      </autoFilter>
    </customSheetView>
    <customSheetView guid="{F5F8F084-0330-4995-A9A7-E1004C2553AC}" filter="1" showAutoFilter="1">
      <autoFilter ref="$A$1:$I$3"/>
    </customSheetView>
  </customSheetViews>
  <conditionalFormatting sqref="D1:G1">
    <cfRule type="cellIs" dxfId="0" priority="1" operator="equal">
      <formula>"Conquest"</formula>
    </cfRule>
  </conditionalFormatting>
  <conditionalFormatting sqref="D1:G1">
    <cfRule type="cellIs" dxfId="1" priority="2" operator="equal">
      <formula>"Voga"</formula>
    </cfRule>
  </conditionalFormatting>
  <dataValidations>
    <dataValidation type="list" allowBlank="1" showErrorMessage="1" sqref="H2:H5">
      <formula1>"Confecção de Contrato,Pendente Assinaturas,Em Análise pela Corretora,Aguardando FA,Abertura de Conta,Aguardando Vinculação de Conta,Verficação de Obs/ Taxa Especial,Aguardando Suitability,Cancelado"</formula1>
    </dataValidation>
    <dataValidation type="list" allowBlank="1" showErrorMessage="1" sqref="G2:G5">
      <formula1>"PIPE,EMAIL"</formula1>
    </dataValidation>
    <dataValidation type="list" allowBlank="1" showErrorMessage="1" sqref="K2:K5">
      <formula1>"IBOV,CDI,------,IFIX,SMALL,S&amp;P 500"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2" width="35.25"/>
    <col customWidth="1" min="3" max="3" width="8.5"/>
    <col customWidth="1" min="4" max="4" width="8.25"/>
    <col customWidth="1" min="5" max="5" width="7.5"/>
    <col customWidth="1" min="6" max="6" width="24.5"/>
    <col customWidth="1" min="7" max="7" width="15.63"/>
    <col customWidth="1" min="8" max="8" width="16.13"/>
    <col customWidth="1" min="9" max="9" width="15.5"/>
    <col customWidth="1" min="10" max="10" width="8.5"/>
    <col customWidth="1" min="11" max="11" width="12.63"/>
    <col customWidth="1" min="12" max="12" width="10.5"/>
    <col customWidth="1" min="13" max="13" width="21.38"/>
    <col customWidth="1" min="14" max="14" width="11.88"/>
    <col customWidth="1" min="15" max="15" width="16.0"/>
    <col customWidth="1" min="16" max="16" width="7.63"/>
    <col customWidth="1" min="17" max="17" width="75.88"/>
    <col customWidth="1" min="18" max="18" width="20.25"/>
    <col customWidth="1" min="19" max="19" width="33.0"/>
    <col customWidth="1" min="20" max="20" width="10.0"/>
    <col customWidth="1" min="21" max="21" width="19.0"/>
    <col customWidth="1" min="22" max="22" width="10.75"/>
    <col customWidth="1" min="23" max="23" width="11.75"/>
    <col customWidth="1" min="24" max="24" width="12.88"/>
    <col customWidth="1" min="25" max="25" width="22.63"/>
    <col customWidth="1" min="26" max="28" width="18.75"/>
  </cols>
  <sheetData>
    <row r="1" ht="15.75" customHeight="1">
      <c r="A1" s="25" t="s">
        <v>14</v>
      </c>
      <c r="B1" s="26"/>
      <c r="C1" s="26"/>
      <c r="D1" s="26"/>
      <c r="E1" s="26"/>
      <c r="F1" s="27"/>
      <c r="G1" s="28" t="s">
        <v>15</v>
      </c>
      <c r="H1" s="29" t="s">
        <v>16</v>
      </c>
      <c r="I1" s="28" t="s">
        <v>15</v>
      </c>
      <c r="J1" s="25" t="s">
        <v>14</v>
      </c>
      <c r="K1" s="26"/>
      <c r="L1" s="26"/>
      <c r="M1" s="26"/>
      <c r="N1" s="26"/>
      <c r="O1" s="26"/>
      <c r="P1" s="27"/>
      <c r="Q1" s="28" t="s">
        <v>15</v>
      </c>
      <c r="R1" s="30" t="s">
        <v>17</v>
      </c>
      <c r="S1" s="31" t="s">
        <v>18</v>
      </c>
      <c r="T1" s="32" t="s">
        <v>19</v>
      </c>
      <c r="U1" s="26"/>
      <c r="V1" s="26"/>
      <c r="W1" s="26"/>
      <c r="X1" s="26"/>
      <c r="Y1" s="27"/>
      <c r="Z1" s="33" t="s">
        <v>20</v>
      </c>
      <c r="AA1" s="33"/>
      <c r="AB1" s="33"/>
    </row>
    <row r="2">
      <c r="A2" s="34" t="s">
        <v>2</v>
      </c>
      <c r="B2" s="35" t="s">
        <v>0</v>
      </c>
      <c r="C2" s="36" t="s">
        <v>1</v>
      </c>
      <c r="D2" s="37" t="s">
        <v>3</v>
      </c>
      <c r="E2" s="37" t="s">
        <v>4</v>
      </c>
      <c r="F2" s="37" t="s">
        <v>5</v>
      </c>
      <c r="G2" s="38" t="s">
        <v>21</v>
      </c>
      <c r="H2" s="38" t="s">
        <v>22</v>
      </c>
      <c r="I2" s="38" t="s">
        <v>23</v>
      </c>
      <c r="J2" s="38" t="s">
        <v>24</v>
      </c>
      <c r="K2" s="36" t="s">
        <v>25</v>
      </c>
      <c r="L2" s="36" t="s">
        <v>26</v>
      </c>
      <c r="M2" s="36" t="s">
        <v>8</v>
      </c>
      <c r="N2" s="39" t="s">
        <v>27</v>
      </c>
      <c r="O2" s="34" t="s">
        <v>28</v>
      </c>
      <c r="P2" s="40" t="s">
        <v>11</v>
      </c>
      <c r="Q2" s="41" t="s">
        <v>29</v>
      </c>
      <c r="R2" s="42" t="s">
        <v>30</v>
      </c>
      <c r="S2" s="41" t="s">
        <v>31</v>
      </c>
      <c r="T2" s="43" t="s">
        <v>32</v>
      </c>
      <c r="U2" s="44" t="s">
        <v>33</v>
      </c>
      <c r="V2" s="45" t="s">
        <v>34</v>
      </c>
      <c r="W2" s="44" t="s">
        <v>35</v>
      </c>
      <c r="X2" s="46" t="s">
        <v>36</v>
      </c>
      <c r="Y2" s="46" t="s">
        <v>37</v>
      </c>
      <c r="Z2" s="47">
        <v>45322.0</v>
      </c>
      <c r="AA2" s="48">
        <v>45351.0</v>
      </c>
      <c r="AB2" s="48">
        <v>45379.0</v>
      </c>
    </row>
    <row r="3" ht="15.75" customHeight="1">
      <c r="A3" s="14" t="s">
        <v>38</v>
      </c>
      <c r="B3" s="49" t="s">
        <v>39</v>
      </c>
      <c r="C3" s="50" t="s">
        <v>40</v>
      </c>
      <c r="D3" s="8" t="s">
        <v>41</v>
      </c>
      <c r="E3" s="8" t="s">
        <v>42</v>
      </c>
      <c r="F3" s="8" t="s">
        <v>43</v>
      </c>
      <c r="G3" s="51" t="s">
        <v>44</v>
      </c>
      <c r="H3" s="52" t="s">
        <v>45</v>
      </c>
      <c r="I3" s="53" t="s">
        <v>46</v>
      </c>
      <c r="J3" s="8" t="str">
        <f t="shared" ref="J3:J17" si="1">IF(Q3=0,"Não","Sim")</f>
        <v>Não</v>
      </c>
      <c r="K3" s="54">
        <v>45296.0</v>
      </c>
      <c r="L3" s="55"/>
      <c r="M3" s="56" t="s">
        <v>47</v>
      </c>
      <c r="N3" s="57">
        <v>0.006</v>
      </c>
      <c r="O3" s="8" t="s">
        <v>46</v>
      </c>
      <c r="P3" s="58">
        <v>0.0</v>
      </c>
      <c r="Q3" s="55"/>
      <c r="R3" s="55"/>
      <c r="S3" s="55"/>
      <c r="T3" s="59" t="s">
        <v>48</v>
      </c>
      <c r="U3" s="56" t="s">
        <v>49</v>
      </c>
      <c r="V3" s="60"/>
      <c r="W3" s="61" t="str">
        <f t="shared" ref="W3:W18" si="2">IFS(H:H="Encerrado","Encerrado",COUNTBLANK(Z:Z)&gt;0,"Ativo",SUM(Z:Z)=0,"Inativo",SUM(Z3)&gt;0,"Ativo")</f>
        <v>Ativo</v>
      </c>
      <c r="X3" s="24"/>
      <c r="Y3" s="24"/>
      <c r="Z3" s="62">
        <v>788851.1</v>
      </c>
      <c r="AA3" s="62">
        <v>795557.28</v>
      </c>
      <c r="AB3" s="62">
        <v>807149.98</v>
      </c>
    </row>
    <row r="4" ht="15.75" customHeight="1">
      <c r="A4" s="63" t="s">
        <v>38</v>
      </c>
      <c r="B4" s="64" t="s">
        <v>50</v>
      </c>
      <c r="C4" s="65" t="s">
        <v>51</v>
      </c>
      <c r="D4" s="66" t="s">
        <v>41</v>
      </c>
      <c r="E4" s="66" t="s">
        <v>42</v>
      </c>
      <c r="F4" s="66" t="s">
        <v>43</v>
      </c>
      <c r="G4" s="51" t="s">
        <v>44</v>
      </c>
      <c r="H4" s="67" t="s">
        <v>45</v>
      </c>
      <c r="I4" s="67" t="s">
        <v>46</v>
      </c>
      <c r="J4" s="66" t="str">
        <f t="shared" si="1"/>
        <v>Não</v>
      </c>
      <c r="K4" s="68">
        <v>45355.0</v>
      </c>
      <c r="L4" s="69"/>
      <c r="M4" s="70" t="s">
        <v>52</v>
      </c>
      <c r="N4" s="71">
        <v>0.01</v>
      </c>
      <c r="O4" s="66" t="s">
        <v>53</v>
      </c>
      <c r="P4" s="72">
        <v>0.1</v>
      </c>
      <c r="Q4" s="69"/>
      <c r="R4" s="69"/>
      <c r="S4" s="69"/>
      <c r="T4" s="73" t="s">
        <v>54</v>
      </c>
      <c r="U4" s="73" t="s">
        <v>55</v>
      </c>
      <c r="V4" s="66" t="s">
        <v>56</v>
      </c>
      <c r="W4" s="61" t="str">
        <f t="shared" si="2"/>
        <v>Ativo</v>
      </c>
      <c r="X4" s="24"/>
      <c r="Y4" s="24"/>
      <c r="Z4" s="62"/>
      <c r="AA4" s="62"/>
      <c r="AB4" s="62"/>
    </row>
    <row r="5" ht="15.75" customHeight="1">
      <c r="A5" s="14" t="s">
        <v>38</v>
      </c>
      <c r="B5" s="74" t="s">
        <v>57</v>
      </c>
      <c r="C5" s="50" t="s">
        <v>58</v>
      </c>
      <c r="D5" s="75" t="s">
        <v>41</v>
      </c>
      <c r="E5" s="8" t="s">
        <v>42</v>
      </c>
      <c r="F5" s="8" t="s">
        <v>43</v>
      </c>
      <c r="G5" s="51" t="s">
        <v>44</v>
      </c>
      <c r="H5" s="76" t="s">
        <v>45</v>
      </c>
      <c r="I5" s="53" t="s">
        <v>46</v>
      </c>
      <c r="J5" s="8" t="str">
        <f t="shared" si="1"/>
        <v>Não</v>
      </c>
      <c r="K5" s="54">
        <v>45113.0</v>
      </c>
      <c r="L5" s="14"/>
      <c r="M5" s="56" t="s">
        <v>47</v>
      </c>
      <c r="N5" s="57">
        <v>0.006</v>
      </c>
      <c r="O5" s="8" t="s">
        <v>46</v>
      </c>
      <c r="P5" s="58">
        <v>0.0</v>
      </c>
      <c r="Q5" s="77"/>
      <c r="R5" s="77"/>
      <c r="S5" s="77"/>
      <c r="T5" s="14" t="s">
        <v>54</v>
      </c>
      <c r="U5" s="78" t="s">
        <v>59</v>
      </c>
      <c r="V5" s="60"/>
      <c r="W5" s="61" t="str">
        <f t="shared" si="2"/>
        <v>Ativo</v>
      </c>
      <c r="X5" s="24"/>
      <c r="Y5" s="24"/>
      <c r="Z5" s="62">
        <v>336615.92</v>
      </c>
      <c r="AA5" s="62">
        <v>339106.59</v>
      </c>
      <c r="AB5" s="62">
        <v>336551.07</v>
      </c>
    </row>
    <row r="6" ht="15.75" customHeight="1">
      <c r="A6" s="14" t="s">
        <v>38</v>
      </c>
      <c r="B6" s="64" t="s">
        <v>60</v>
      </c>
      <c r="C6" s="65" t="s">
        <v>61</v>
      </c>
      <c r="D6" s="73" t="s">
        <v>41</v>
      </c>
      <c r="E6" s="66" t="s">
        <v>42</v>
      </c>
      <c r="F6" s="66" t="s">
        <v>43</v>
      </c>
      <c r="G6" s="51" t="s">
        <v>44</v>
      </c>
      <c r="H6" s="79" t="s">
        <v>62</v>
      </c>
      <c r="I6" s="61" t="s">
        <v>63</v>
      </c>
      <c r="J6" s="8" t="str">
        <f t="shared" si="1"/>
        <v>Não</v>
      </c>
      <c r="K6" s="80">
        <v>45393.0</v>
      </c>
      <c r="L6" s="81"/>
      <c r="M6" s="73" t="s">
        <v>64</v>
      </c>
      <c r="N6" s="71">
        <v>0.0</v>
      </c>
      <c r="O6" s="66" t="s">
        <v>46</v>
      </c>
      <c r="P6" s="72">
        <v>0.0</v>
      </c>
      <c r="Q6" s="77"/>
      <c r="R6" s="82"/>
      <c r="S6" s="82"/>
      <c r="T6" s="63" t="s">
        <v>48</v>
      </c>
      <c r="U6" s="73" t="s">
        <v>65</v>
      </c>
      <c r="V6" s="66" t="s">
        <v>66</v>
      </c>
      <c r="W6" s="61" t="str">
        <f t="shared" si="2"/>
        <v>Ativo</v>
      </c>
      <c r="X6" s="24"/>
      <c r="Y6" s="24"/>
      <c r="Z6" s="62"/>
      <c r="AA6" s="62"/>
      <c r="AB6" s="62"/>
    </row>
    <row r="7" ht="15.75" customHeight="1">
      <c r="A7" s="14" t="s">
        <v>38</v>
      </c>
      <c r="B7" s="83" t="s">
        <v>67</v>
      </c>
      <c r="C7" s="84" t="s">
        <v>68</v>
      </c>
      <c r="D7" s="85" t="s">
        <v>41</v>
      </c>
      <c r="E7" s="85" t="s">
        <v>42</v>
      </c>
      <c r="F7" s="8" t="s">
        <v>43</v>
      </c>
      <c r="G7" s="51" t="s">
        <v>44</v>
      </c>
      <c r="H7" s="67" t="s">
        <v>45</v>
      </c>
      <c r="I7" s="61" t="s">
        <v>46</v>
      </c>
      <c r="J7" s="8" t="str">
        <f t="shared" si="1"/>
        <v>Sim</v>
      </c>
      <c r="K7" s="86">
        <v>45392.0</v>
      </c>
      <c r="L7" s="87"/>
      <c r="M7" s="10" t="s">
        <v>69</v>
      </c>
      <c r="N7" s="88">
        <v>0.01</v>
      </c>
      <c r="O7" s="85" t="s">
        <v>46</v>
      </c>
      <c r="P7" s="89">
        <v>0.0</v>
      </c>
      <c r="Q7" s="90" t="s">
        <v>70</v>
      </c>
      <c r="R7" s="82"/>
      <c r="S7" s="82"/>
      <c r="T7" s="87" t="s">
        <v>48</v>
      </c>
      <c r="U7" s="91" t="s">
        <v>71</v>
      </c>
      <c r="V7" s="92" t="s">
        <v>72</v>
      </c>
      <c r="W7" s="61" t="str">
        <f t="shared" si="2"/>
        <v>Ativo</v>
      </c>
      <c r="X7" s="24"/>
      <c r="Y7" s="24"/>
      <c r="Z7" s="62"/>
      <c r="AA7" s="62"/>
      <c r="AB7" s="62"/>
    </row>
    <row r="8" ht="15.75" customHeight="1">
      <c r="A8" s="14" t="s">
        <v>38</v>
      </c>
      <c r="B8" s="74" t="s">
        <v>73</v>
      </c>
      <c r="C8" s="50" t="s">
        <v>74</v>
      </c>
      <c r="D8" s="8" t="s">
        <v>41</v>
      </c>
      <c r="E8" s="8" t="s">
        <v>42</v>
      </c>
      <c r="F8" s="8" t="s">
        <v>75</v>
      </c>
      <c r="G8" s="51" t="s">
        <v>44</v>
      </c>
      <c r="H8" s="79" t="s">
        <v>45</v>
      </c>
      <c r="I8" s="53" t="s">
        <v>46</v>
      </c>
      <c r="J8" s="8" t="str">
        <f t="shared" si="1"/>
        <v>Não</v>
      </c>
      <c r="K8" s="54">
        <v>45125.0</v>
      </c>
      <c r="L8" s="55"/>
      <c r="M8" s="56" t="s">
        <v>47</v>
      </c>
      <c r="N8" s="57">
        <v>0.0085</v>
      </c>
      <c r="O8" s="8" t="s">
        <v>46</v>
      </c>
      <c r="P8" s="58">
        <v>0.0</v>
      </c>
      <c r="Q8" s="55"/>
      <c r="R8" s="55"/>
      <c r="S8" s="93" t="s">
        <v>76</v>
      </c>
      <c r="T8" s="59" t="s">
        <v>48</v>
      </c>
      <c r="U8" s="56" t="s">
        <v>77</v>
      </c>
      <c r="V8" s="60"/>
      <c r="W8" s="61" t="str">
        <f t="shared" si="2"/>
        <v>Ativo</v>
      </c>
      <c r="X8" s="24"/>
      <c r="Y8" s="24"/>
      <c r="Z8" s="62">
        <v>7332497.84</v>
      </c>
      <c r="AA8" s="62">
        <v>7282505.98</v>
      </c>
      <c r="AB8" s="62">
        <v>7292274.01</v>
      </c>
    </row>
    <row r="9" ht="15.75" customHeight="1">
      <c r="A9" s="14" t="s">
        <v>38</v>
      </c>
      <c r="B9" s="94" t="s">
        <v>78</v>
      </c>
      <c r="C9" s="50" t="s">
        <v>79</v>
      </c>
      <c r="D9" s="8" t="s">
        <v>41</v>
      </c>
      <c r="E9" s="8" t="s">
        <v>42</v>
      </c>
      <c r="F9" s="8" t="s">
        <v>75</v>
      </c>
      <c r="G9" s="51" t="s">
        <v>44</v>
      </c>
      <c r="H9" s="79" t="s">
        <v>45</v>
      </c>
      <c r="I9" s="53" t="s">
        <v>46</v>
      </c>
      <c r="J9" s="8" t="str">
        <f t="shared" si="1"/>
        <v>Sim</v>
      </c>
      <c r="K9" s="54">
        <v>45125.0</v>
      </c>
      <c r="L9" s="55"/>
      <c r="M9" s="56" t="s">
        <v>47</v>
      </c>
      <c r="N9" s="57">
        <v>0.0085</v>
      </c>
      <c r="O9" s="8" t="s">
        <v>46</v>
      </c>
      <c r="P9" s="58">
        <v>0.0</v>
      </c>
      <c r="Q9" s="95" t="s">
        <v>80</v>
      </c>
      <c r="R9" s="96"/>
      <c r="S9" s="93" t="s">
        <v>76</v>
      </c>
      <c r="T9" s="59" t="s">
        <v>48</v>
      </c>
      <c r="U9" s="14" t="s">
        <v>81</v>
      </c>
      <c r="V9" s="60"/>
      <c r="W9" s="61" t="str">
        <f t="shared" si="2"/>
        <v>Ativo</v>
      </c>
      <c r="X9" s="24"/>
      <c r="Y9" s="24"/>
      <c r="Z9" s="62">
        <v>5797318.01</v>
      </c>
      <c r="AA9" s="62">
        <v>5852482.08</v>
      </c>
      <c r="AB9" s="62">
        <v>5818801.75</v>
      </c>
    </row>
    <row r="10" ht="15.75" customHeight="1">
      <c r="A10" s="63" t="s">
        <v>38</v>
      </c>
      <c r="B10" s="64" t="s">
        <v>82</v>
      </c>
      <c r="C10" s="65" t="s">
        <v>83</v>
      </c>
      <c r="D10" s="66" t="s">
        <v>41</v>
      </c>
      <c r="E10" s="66" t="s">
        <v>42</v>
      </c>
      <c r="F10" s="66" t="s">
        <v>43</v>
      </c>
      <c r="G10" s="51" t="s">
        <v>44</v>
      </c>
      <c r="H10" s="79" t="s">
        <v>62</v>
      </c>
      <c r="I10" s="61" t="s">
        <v>63</v>
      </c>
      <c r="J10" s="8" t="str">
        <f t="shared" si="1"/>
        <v>Não</v>
      </c>
      <c r="K10" s="80">
        <v>45398.0</v>
      </c>
      <c r="L10" s="69"/>
      <c r="M10" s="73" t="s">
        <v>64</v>
      </c>
      <c r="N10" s="71">
        <v>0.0</v>
      </c>
      <c r="O10" s="66" t="s">
        <v>46</v>
      </c>
      <c r="P10" s="72">
        <v>0.0</v>
      </c>
      <c r="Q10" s="97"/>
      <c r="R10" s="69"/>
      <c r="S10" s="69"/>
      <c r="T10" s="73" t="s">
        <v>48</v>
      </c>
      <c r="U10" s="73" t="s">
        <v>84</v>
      </c>
      <c r="V10" s="66" t="s">
        <v>66</v>
      </c>
      <c r="W10" s="61" t="str">
        <f t="shared" si="2"/>
        <v>Ativo</v>
      </c>
      <c r="X10" s="24"/>
      <c r="Y10" s="24"/>
      <c r="Z10" s="62"/>
      <c r="AA10" s="62"/>
      <c r="AB10" s="62"/>
    </row>
    <row r="11" ht="15.75" customHeight="1">
      <c r="A11" s="14" t="s">
        <v>38</v>
      </c>
      <c r="B11" s="4" t="s">
        <v>85</v>
      </c>
      <c r="C11" s="5" t="s">
        <v>86</v>
      </c>
      <c r="D11" s="56" t="s">
        <v>41</v>
      </c>
      <c r="E11" s="56" t="s">
        <v>42</v>
      </c>
      <c r="F11" s="8" t="s">
        <v>75</v>
      </c>
      <c r="G11" s="51" t="s">
        <v>44</v>
      </c>
      <c r="H11" s="79" t="s">
        <v>45</v>
      </c>
      <c r="I11" s="61" t="s">
        <v>46</v>
      </c>
      <c r="J11" s="8" t="str">
        <f t="shared" si="1"/>
        <v>Não</v>
      </c>
      <c r="K11" s="98">
        <v>45348.0</v>
      </c>
      <c r="L11" s="55"/>
      <c r="M11" s="56" t="s">
        <v>47</v>
      </c>
      <c r="N11" s="99">
        <v>0.005</v>
      </c>
      <c r="O11" s="56" t="s">
        <v>46</v>
      </c>
      <c r="P11" s="100">
        <v>0.0</v>
      </c>
      <c r="Q11" s="95"/>
      <c r="R11" s="96"/>
      <c r="S11" s="93"/>
      <c r="T11" s="59" t="s">
        <v>48</v>
      </c>
      <c r="U11" s="14" t="s">
        <v>87</v>
      </c>
      <c r="V11" s="60"/>
      <c r="W11" s="61" t="str">
        <f t="shared" si="2"/>
        <v>Ativo</v>
      </c>
      <c r="X11" s="24"/>
      <c r="Y11" s="24"/>
      <c r="Z11" s="62"/>
      <c r="AA11" s="62">
        <v>2561451.81</v>
      </c>
      <c r="AB11" s="62">
        <v>2584018.75</v>
      </c>
    </row>
    <row r="12" ht="15.75" customHeight="1">
      <c r="A12" s="14" t="s">
        <v>38</v>
      </c>
      <c r="B12" s="4" t="s">
        <v>88</v>
      </c>
      <c r="C12" s="5" t="s">
        <v>89</v>
      </c>
      <c r="D12" s="56" t="s">
        <v>41</v>
      </c>
      <c r="E12" s="56" t="s">
        <v>42</v>
      </c>
      <c r="F12" s="8" t="s">
        <v>75</v>
      </c>
      <c r="G12" s="51" t="s">
        <v>44</v>
      </c>
      <c r="H12" s="79" t="s">
        <v>45</v>
      </c>
      <c r="I12" s="53" t="s">
        <v>46</v>
      </c>
      <c r="J12" s="8" t="str">
        <f t="shared" si="1"/>
        <v>Não</v>
      </c>
      <c r="K12" s="98">
        <v>45349.0</v>
      </c>
      <c r="L12" s="55"/>
      <c r="M12" s="56" t="s">
        <v>47</v>
      </c>
      <c r="N12" s="99">
        <v>0.005</v>
      </c>
      <c r="O12" s="56" t="s">
        <v>46</v>
      </c>
      <c r="P12" s="100">
        <v>0.0</v>
      </c>
      <c r="Q12" s="93"/>
      <c r="R12" s="93"/>
      <c r="S12" s="93"/>
      <c r="T12" s="59" t="s">
        <v>48</v>
      </c>
      <c r="U12" s="14" t="s">
        <v>90</v>
      </c>
      <c r="V12" s="60"/>
      <c r="W12" s="61" t="str">
        <f t="shared" si="2"/>
        <v>Ativo</v>
      </c>
      <c r="X12" s="24"/>
      <c r="Y12" s="24"/>
      <c r="Z12" s="62"/>
      <c r="AA12" s="62">
        <v>446964.19</v>
      </c>
      <c r="AB12" s="62">
        <v>450866.14</v>
      </c>
    </row>
    <row r="13" ht="15.75" customHeight="1">
      <c r="A13" s="14" t="s">
        <v>38</v>
      </c>
      <c r="B13" s="83" t="s">
        <v>91</v>
      </c>
      <c r="C13" s="84" t="s">
        <v>92</v>
      </c>
      <c r="D13" s="8" t="s">
        <v>41</v>
      </c>
      <c r="E13" s="8" t="s">
        <v>42</v>
      </c>
      <c r="F13" s="8" t="s">
        <v>43</v>
      </c>
      <c r="G13" s="51" t="s">
        <v>44</v>
      </c>
      <c r="H13" s="52" t="s">
        <v>45</v>
      </c>
      <c r="I13" s="53" t="s">
        <v>46</v>
      </c>
      <c r="J13" s="8" t="str">
        <f t="shared" si="1"/>
        <v>Sim</v>
      </c>
      <c r="K13" s="54">
        <v>45089.0</v>
      </c>
      <c r="L13" s="55"/>
      <c r="M13" s="56" t="s">
        <v>93</v>
      </c>
      <c r="N13" s="57">
        <v>0.01</v>
      </c>
      <c r="O13" s="8" t="s">
        <v>53</v>
      </c>
      <c r="P13" s="58">
        <v>0.1</v>
      </c>
      <c r="Q13" s="93" t="s">
        <v>94</v>
      </c>
      <c r="R13" s="93"/>
      <c r="S13" s="93" t="s">
        <v>95</v>
      </c>
      <c r="T13" s="59" t="s">
        <v>48</v>
      </c>
      <c r="U13" s="56" t="s">
        <v>96</v>
      </c>
      <c r="V13" s="60"/>
      <c r="W13" s="61" t="str">
        <f t="shared" si="2"/>
        <v>Ativo</v>
      </c>
      <c r="X13" s="24"/>
      <c r="Y13" s="24"/>
      <c r="Z13" s="62">
        <v>1864495.37</v>
      </c>
      <c r="AA13" s="62">
        <v>1871711.17</v>
      </c>
      <c r="AB13" s="62">
        <v>1890115.85</v>
      </c>
    </row>
    <row r="14" ht="15.75" customHeight="1">
      <c r="A14" s="63" t="s">
        <v>38</v>
      </c>
      <c r="B14" s="64" t="s">
        <v>97</v>
      </c>
      <c r="C14" s="65" t="s">
        <v>98</v>
      </c>
      <c r="D14" s="66" t="s">
        <v>41</v>
      </c>
      <c r="E14" s="66" t="s">
        <v>42</v>
      </c>
      <c r="F14" s="66" t="s">
        <v>43</v>
      </c>
      <c r="G14" s="51" t="s">
        <v>44</v>
      </c>
      <c r="H14" s="79" t="s">
        <v>62</v>
      </c>
      <c r="I14" s="61" t="s">
        <v>63</v>
      </c>
      <c r="J14" s="66" t="str">
        <f t="shared" si="1"/>
        <v>Não</v>
      </c>
      <c r="K14" s="68">
        <v>45393.0</v>
      </c>
      <c r="L14" s="101"/>
      <c r="M14" s="73" t="s">
        <v>64</v>
      </c>
      <c r="N14" s="71">
        <v>0.0</v>
      </c>
      <c r="O14" s="66" t="s">
        <v>46</v>
      </c>
      <c r="P14" s="72">
        <v>0.0</v>
      </c>
      <c r="Q14" s="93"/>
      <c r="R14" s="93"/>
      <c r="S14" s="93"/>
      <c r="T14" s="63" t="s">
        <v>48</v>
      </c>
      <c r="U14" s="73" t="s">
        <v>99</v>
      </c>
      <c r="V14" s="66" t="s">
        <v>66</v>
      </c>
      <c r="W14" s="61" t="str">
        <f t="shared" si="2"/>
        <v>Ativo</v>
      </c>
      <c r="X14" s="24"/>
      <c r="Y14" s="24"/>
      <c r="Z14" s="62"/>
      <c r="AA14" s="62"/>
      <c r="AB14" s="62"/>
    </row>
    <row r="15" ht="15.75" customHeight="1">
      <c r="A15" s="14" t="s">
        <v>38</v>
      </c>
      <c r="B15" s="4" t="s">
        <v>100</v>
      </c>
      <c r="C15" s="102" t="s">
        <v>101</v>
      </c>
      <c r="D15" s="56" t="s">
        <v>41</v>
      </c>
      <c r="E15" s="56" t="s">
        <v>42</v>
      </c>
      <c r="F15" s="8" t="s">
        <v>75</v>
      </c>
      <c r="G15" s="51" t="s">
        <v>44</v>
      </c>
      <c r="H15" s="79" t="s">
        <v>62</v>
      </c>
      <c r="I15" s="61" t="s">
        <v>102</v>
      </c>
      <c r="J15" s="8" t="str">
        <f t="shared" si="1"/>
        <v>Não</v>
      </c>
      <c r="K15" s="98">
        <v>45359.0</v>
      </c>
      <c r="L15" s="55"/>
      <c r="M15" s="56" t="s">
        <v>47</v>
      </c>
      <c r="N15" s="99">
        <v>0.008</v>
      </c>
      <c r="O15" s="56" t="s">
        <v>46</v>
      </c>
      <c r="P15" s="100">
        <v>0.0</v>
      </c>
      <c r="Q15" s="93"/>
      <c r="R15" s="93"/>
      <c r="S15" s="93"/>
      <c r="T15" s="59" t="s">
        <v>48</v>
      </c>
      <c r="U15" s="14" t="s">
        <v>103</v>
      </c>
      <c r="V15" s="60"/>
      <c r="W15" s="61" t="str">
        <f t="shared" si="2"/>
        <v>Ativo</v>
      </c>
      <c r="X15" s="24"/>
      <c r="Y15" s="24"/>
      <c r="Z15" s="62"/>
      <c r="AA15" s="62"/>
      <c r="AB15" s="62">
        <v>1047159.73</v>
      </c>
    </row>
    <row r="16" ht="15.75" customHeight="1">
      <c r="A16" s="14" t="s">
        <v>38</v>
      </c>
      <c r="B16" s="83" t="s">
        <v>104</v>
      </c>
      <c r="C16" s="84" t="s">
        <v>105</v>
      </c>
      <c r="D16" s="85" t="s">
        <v>41</v>
      </c>
      <c r="E16" s="85" t="s">
        <v>42</v>
      </c>
      <c r="F16" s="85" t="s">
        <v>43</v>
      </c>
      <c r="G16" s="51" t="s">
        <v>44</v>
      </c>
      <c r="H16" s="67" t="s">
        <v>45</v>
      </c>
      <c r="I16" s="61" t="s">
        <v>46</v>
      </c>
      <c r="J16" s="8" t="str">
        <f t="shared" si="1"/>
        <v>Sim</v>
      </c>
      <c r="K16" s="86">
        <v>45392.0</v>
      </c>
      <c r="L16" s="69"/>
      <c r="M16" s="10" t="s">
        <v>69</v>
      </c>
      <c r="N16" s="88">
        <v>0.01</v>
      </c>
      <c r="O16" s="85" t="s">
        <v>46</v>
      </c>
      <c r="P16" s="89">
        <v>0.0</v>
      </c>
      <c r="Q16" s="103" t="s">
        <v>106</v>
      </c>
      <c r="R16" s="104"/>
      <c r="S16" s="104"/>
      <c r="T16" s="105" t="s">
        <v>48</v>
      </c>
      <c r="U16" s="14" t="s">
        <v>107</v>
      </c>
      <c r="V16" s="92" t="s">
        <v>72</v>
      </c>
      <c r="W16" s="61" t="str">
        <f t="shared" si="2"/>
        <v>Ativo</v>
      </c>
      <c r="X16" s="24"/>
      <c r="Y16" s="24"/>
      <c r="Z16" s="62"/>
      <c r="AA16" s="62"/>
      <c r="AB16" s="62"/>
    </row>
    <row r="17" ht="15.75" customHeight="1">
      <c r="A17" s="14" t="s">
        <v>38</v>
      </c>
      <c r="B17" s="4" t="s">
        <v>108</v>
      </c>
      <c r="C17" s="5" t="s">
        <v>109</v>
      </c>
      <c r="D17" s="56" t="s">
        <v>41</v>
      </c>
      <c r="E17" s="56" t="s">
        <v>42</v>
      </c>
      <c r="F17" s="85" t="s">
        <v>43</v>
      </c>
      <c r="G17" s="51" t="s">
        <v>44</v>
      </c>
      <c r="H17" s="79" t="s">
        <v>45</v>
      </c>
      <c r="I17" s="61" t="s">
        <v>46</v>
      </c>
      <c r="J17" s="8" t="str">
        <f t="shared" si="1"/>
        <v>Não</v>
      </c>
      <c r="K17" s="86">
        <v>45365.0</v>
      </c>
      <c r="L17" s="55"/>
      <c r="M17" s="10" t="s">
        <v>69</v>
      </c>
      <c r="N17" s="11">
        <v>0.01</v>
      </c>
      <c r="O17" s="12" t="s">
        <v>46</v>
      </c>
      <c r="P17" s="13">
        <v>0.0</v>
      </c>
      <c r="Q17" s="93"/>
      <c r="R17" s="93"/>
      <c r="S17" s="93"/>
      <c r="T17" s="59" t="s">
        <v>48</v>
      </c>
      <c r="U17" s="14" t="s">
        <v>110</v>
      </c>
      <c r="V17" s="92" t="s">
        <v>42</v>
      </c>
      <c r="W17" s="61" t="str">
        <f t="shared" si="2"/>
        <v>Ativo</v>
      </c>
      <c r="X17" s="24"/>
      <c r="Y17" s="24"/>
      <c r="Z17" s="62"/>
      <c r="AA17" s="62"/>
      <c r="AB17" s="62">
        <v>759514.93</v>
      </c>
    </row>
    <row r="18" ht="15.75" customHeight="1">
      <c r="A18" s="24" t="s">
        <v>38</v>
      </c>
      <c r="B18" s="4" t="s">
        <v>111</v>
      </c>
      <c r="C18" s="5" t="s">
        <v>112</v>
      </c>
      <c r="D18" s="60" t="s">
        <v>41</v>
      </c>
      <c r="E18" s="24" t="s">
        <v>42</v>
      </c>
      <c r="F18" s="60" t="s">
        <v>43</v>
      </c>
      <c r="G18" s="92" t="s">
        <v>44</v>
      </c>
      <c r="H18" s="61" t="s">
        <v>45</v>
      </c>
      <c r="I18" s="61" t="s">
        <v>46</v>
      </c>
      <c r="J18" s="60" t="str">
        <f>IF(Q18=0,"Não","Sim")</f>
        <v>Não</v>
      </c>
      <c r="K18" s="106">
        <v>45308.0</v>
      </c>
      <c r="L18" s="14"/>
      <c r="M18" s="14" t="s">
        <v>52</v>
      </c>
      <c r="N18" s="107">
        <v>0.006</v>
      </c>
      <c r="O18" s="92" t="s">
        <v>46</v>
      </c>
      <c r="P18" s="108">
        <v>0.0</v>
      </c>
      <c r="Q18" s="77"/>
      <c r="R18" s="77"/>
      <c r="S18" s="109" t="s">
        <v>113</v>
      </c>
      <c r="T18" s="24" t="s">
        <v>48</v>
      </c>
      <c r="U18" s="92" t="s">
        <v>114</v>
      </c>
      <c r="V18" s="60"/>
      <c r="W18" s="61" t="str">
        <f t="shared" si="2"/>
        <v>Ativo</v>
      </c>
      <c r="X18" s="24"/>
      <c r="Y18" s="24"/>
      <c r="Z18" s="62">
        <v>4330001.94</v>
      </c>
      <c r="AA18" s="62">
        <v>4359086.67</v>
      </c>
      <c r="AB18" s="62">
        <v>3755707.41</v>
      </c>
    </row>
    <row r="19" ht="15.75" customHeight="1">
      <c r="A19" s="110"/>
      <c r="B19" s="111"/>
      <c r="C19" s="112"/>
      <c r="D19" s="113"/>
      <c r="E19" s="113"/>
      <c r="F19" s="114"/>
      <c r="G19" s="114"/>
      <c r="H19" s="115"/>
      <c r="I19" s="115"/>
      <c r="J19" s="115"/>
      <c r="K19" s="116"/>
      <c r="L19" s="116"/>
      <c r="M19" s="114"/>
      <c r="N19" s="117"/>
      <c r="O19" s="117"/>
      <c r="P19" s="118"/>
      <c r="Q19" s="119"/>
      <c r="R19" s="119"/>
      <c r="S19" s="119"/>
      <c r="T19" s="114"/>
      <c r="U19" s="114"/>
      <c r="V19" s="114"/>
      <c r="W19" s="114"/>
      <c r="X19" s="116"/>
      <c r="Y19" s="116"/>
      <c r="Z19" s="120"/>
      <c r="AA19" s="120"/>
      <c r="AB19" s="120"/>
    </row>
    <row r="20" ht="15.75" customHeight="1">
      <c r="A20" s="121"/>
      <c r="B20" s="122" t="s">
        <v>115</v>
      </c>
      <c r="C20" s="123">
        <f>COUNTIF(H:H,"Ativo")</f>
        <v>12</v>
      </c>
      <c r="D20" s="114"/>
      <c r="E20" s="114"/>
      <c r="F20" s="114"/>
      <c r="G20" s="114"/>
      <c r="I20" s="114"/>
      <c r="J20" s="114"/>
      <c r="K20" s="116"/>
      <c r="L20" s="116"/>
      <c r="M20" s="114"/>
      <c r="N20" s="117"/>
      <c r="O20" s="117"/>
      <c r="P20" s="118"/>
      <c r="Q20" s="119"/>
      <c r="R20" s="119"/>
      <c r="S20" s="119"/>
      <c r="T20" s="114"/>
      <c r="U20" s="114"/>
      <c r="V20" s="114"/>
      <c r="W20" s="114"/>
      <c r="X20" s="116"/>
      <c r="Y20" s="116"/>
      <c r="Z20" s="124">
        <f t="shared" ref="Z20:AB20" si="3">SUM(Z3:Z19)</f>
        <v>20449780.18</v>
      </c>
      <c r="AA20" s="124">
        <f t="shared" si="3"/>
        <v>23508865.77</v>
      </c>
      <c r="AB20" s="124">
        <f t="shared" si="3"/>
        <v>24742159.62</v>
      </c>
    </row>
    <row r="21" ht="15.75" customHeight="1">
      <c r="A21" s="121"/>
      <c r="B21" s="125" t="s">
        <v>116</v>
      </c>
      <c r="C21" s="126">
        <f>COUNTIF(H:H,"Inativo")</f>
        <v>4</v>
      </c>
      <c r="D21" s="127"/>
      <c r="E21" s="127"/>
      <c r="F21" s="128"/>
      <c r="G21" s="128"/>
      <c r="H21" s="113"/>
      <c r="I21" s="113"/>
      <c r="J21" s="113"/>
      <c r="K21" s="129"/>
      <c r="L21" s="130"/>
      <c r="M21" s="113"/>
      <c r="N21" s="117"/>
      <c r="O21" s="117"/>
      <c r="P21" s="118"/>
      <c r="Q21" s="119"/>
      <c r="R21" s="119"/>
      <c r="S21" s="119"/>
      <c r="T21" s="114"/>
      <c r="U21" s="114"/>
      <c r="V21" s="114"/>
      <c r="W21" s="114"/>
      <c r="X21" s="130"/>
      <c r="Y21" s="130"/>
      <c r="Z21" s="120"/>
      <c r="AA21" s="120"/>
      <c r="AB21" s="120"/>
    </row>
    <row r="22" ht="15.75" customHeight="1">
      <c r="A22" s="121"/>
      <c r="B22" s="125" t="s">
        <v>117</v>
      </c>
      <c r="C22" s="126">
        <f>COUNTIF(H:H,"Encerrado")</f>
        <v>0</v>
      </c>
      <c r="D22" s="127"/>
      <c r="E22" s="127"/>
      <c r="F22" s="128"/>
      <c r="G22" s="128"/>
      <c r="H22" s="113"/>
      <c r="I22" s="113"/>
      <c r="J22" s="113"/>
      <c r="K22" s="129"/>
      <c r="L22" s="130"/>
      <c r="M22" s="113"/>
      <c r="N22" s="117"/>
      <c r="O22" s="117"/>
      <c r="P22" s="118"/>
      <c r="Q22" s="119"/>
      <c r="R22" s="119"/>
      <c r="S22" s="119"/>
      <c r="T22" s="114"/>
      <c r="U22" s="114"/>
      <c r="V22" s="114"/>
      <c r="W22" s="114"/>
      <c r="X22" s="130"/>
      <c r="Y22" s="130"/>
      <c r="Z22" s="120"/>
      <c r="AA22" s="120"/>
      <c r="AB22" s="120"/>
    </row>
    <row r="23" ht="15.75" customHeight="1">
      <c r="A23" s="121"/>
      <c r="B23" s="131" t="s">
        <v>118</v>
      </c>
      <c r="C23" s="132">
        <f>COUNTIF(H:H,"Pode Operar")</f>
        <v>0</v>
      </c>
      <c r="D23" s="127"/>
      <c r="E23" s="127"/>
      <c r="F23" s="133"/>
      <c r="G23" s="128"/>
      <c r="H23" s="114"/>
      <c r="I23" s="113"/>
      <c r="J23" s="113"/>
      <c r="K23" s="129"/>
      <c r="L23" s="130"/>
      <c r="M23" s="113"/>
      <c r="N23" s="117"/>
      <c r="O23" s="117"/>
      <c r="P23" s="118"/>
      <c r="Q23" s="119"/>
      <c r="R23" s="119"/>
      <c r="S23" s="119"/>
      <c r="T23" s="114"/>
      <c r="U23" s="114"/>
      <c r="V23" s="114"/>
      <c r="W23" s="114"/>
      <c r="X23" s="130"/>
      <c r="Y23" s="130"/>
      <c r="Z23" s="120"/>
      <c r="AA23" s="120"/>
      <c r="AB23" s="120"/>
    </row>
    <row r="24" ht="15.75" customHeight="1">
      <c r="A24" s="121"/>
      <c r="B24" s="134"/>
      <c r="C24" s="121"/>
      <c r="D24" s="127"/>
      <c r="E24" s="127"/>
      <c r="F24" s="128"/>
      <c r="G24" s="128"/>
      <c r="H24" s="114"/>
      <c r="I24" s="113"/>
      <c r="J24" s="113"/>
      <c r="K24" s="129"/>
      <c r="L24" s="130"/>
      <c r="M24" s="113"/>
      <c r="N24" s="117"/>
      <c r="O24" s="117"/>
      <c r="P24" s="118"/>
      <c r="Q24" s="119"/>
      <c r="R24" s="119"/>
      <c r="S24" s="119"/>
      <c r="T24" s="114"/>
      <c r="U24" s="114"/>
      <c r="V24" s="114"/>
      <c r="W24" s="114"/>
      <c r="X24" s="130"/>
      <c r="Y24" s="130"/>
      <c r="Z24" s="120"/>
      <c r="AA24" s="120"/>
      <c r="AB24" s="120"/>
    </row>
  </sheetData>
  <customSheetViews>
    <customSheetView guid="{7B0A6C3F-65A1-4241-8B63-2A6C1888DD52}" filter="1" showAutoFilter="1">
      <autoFilter ref="$B$2:$Y$19"/>
    </customSheetView>
    <customSheetView guid="{2DA15499-8423-44A4-B395-1A707DF4C81C}" filter="1" showAutoFilter="1">
      <autoFilter ref="$B$2:$Y$19"/>
    </customSheetView>
    <customSheetView guid="{A9EB7496-D6F4-4885-87A3-A8CBA013F736}" filter="1" showAutoFilter="1">
      <autoFilter ref="$E$2:$F$23"/>
    </customSheetView>
    <customSheetView guid="{6B592E5A-325A-45D5-8CD6-697129ED57FE}" filter="1" showAutoFilter="1">
      <autoFilter ref="$A$1:$Y$23">
        <filterColumn colId="5">
          <filters/>
        </filterColumn>
      </autoFilter>
    </customSheetView>
    <customSheetView guid="{1978DAAE-DBA6-4E3F-8508-5D0D3F2F8A72}" filter="1" showAutoFilter="1">
      <autoFilter ref="$B$2:$Y$19"/>
    </customSheetView>
    <customSheetView guid="{69D11EF2-B6EC-432A-8254-B6E1E81436A5}" filter="1" showAutoFilter="1">
      <autoFilter ref="$A$1:$Y$23"/>
    </customSheetView>
    <customSheetView guid="{10F7F8E3-7B30-4E6F-89F0-CE64606906DF}" filter="1" showAutoFilter="1">
      <autoFilter ref="$B$2:$Y$19"/>
    </customSheetView>
    <customSheetView guid="{B9CFB09A-E967-4157-8115-EF62D1C93417}" filter="1" showAutoFilter="1">
      <autoFilter ref="$B$2:$Y$19"/>
    </customSheetView>
    <customSheetView guid="{28DA8B24-40A1-452E-9371-612134DECCF6}" filter="1" showAutoFilter="1">
      <autoFilter ref="$B$2:$Y$19">
        <filterColumn colId="11">
          <filters blank="1">
            <filter val="INC/ COADM"/>
            <filter val="MOD/ COADM"/>
            <filter val="MOD/ PREV MOD/ COADM"/>
            <filter val="CON/ COADM"/>
          </filters>
        </filterColumn>
        <filterColumn colId="13">
          <filters blank="1"/>
        </filterColumn>
      </autoFilter>
    </customSheetView>
    <customSheetView guid="{68327971-8C70-43D5-B5A8-957FC5A8652B}" filter="1" showAutoFilter="1">
      <autoFilter ref="$F$2:$F$23"/>
    </customSheetView>
    <customSheetView guid="{ABB83EB5-F8EC-4AD7-8273-1CB8083CF17F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57BB8D3E-136D-401F-920E-48C0B8217503}" filter="1" showAutoFilter="1">
      <autoFilter ref="$D$2:$Y$23"/>
    </customSheetView>
    <customSheetView guid="{8440729E-F778-4617-A3CA-7D5599389BE2}" filter="1" showAutoFilter="1">
      <autoFilter ref="$F$2:$F$23"/>
    </customSheetView>
    <customSheetView guid="{EFE2BD07-9A78-4C40-A006-1F075DEB0857}" filter="1" showAutoFilter="1">
      <autoFilter ref="$B$2:$Y$19">
        <filterColumn colId="6">
          <filters blank="1">
            <filter val="Inativo"/>
            <filter val="Ativo"/>
          </filters>
        </filterColumn>
      </autoFilter>
    </customSheetView>
    <customSheetView guid="{6E055732-3402-4C23-B90A-417A47D0FCBE}" filter="1" showAutoFilter="1">
      <autoFilter ref="$A$2:$Y$19">
        <filterColumn colId="3">
          <filters blank="1">
            <filter val="Voga"/>
          </filters>
        </filterColumn>
      </autoFilter>
    </customSheetView>
    <customSheetView guid="{78CA2D31-2280-464C-AA7A-2BF258852B0F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6F4B4AF4-4A65-48D6-9D0C-73198C19E4CF}" filter="1" showAutoFilter="1">
      <autoFilter ref="$B$2:$Y$19"/>
    </customSheetView>
    <customSheetView guid="{597C101D-E650-44D4-87D9-715C69449671}" filter="1" showAutoFilter="1">
      <autoFilter ref="$A$1:$Y$1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6ED8F74A-086F-47EB-8B19-95B35A309AE5}" filter="1" showAutoFilter="1">
      <autoFilter ref="$B$2:$Y$19"/>
    </customSheetView>
    <customSheetView guid="{79662F76-942C-4DE3-8EFF-7CCBE2CF00EB}" filter="1" showAutoFilter="1">
      <autoFilter ref="$A$1:$Y$19">
        <filterColumn colId="6">
          <filters blank="1"/>
        </filterColumn>
      </autoFilter>
    </customSheetView>
    <customSheetView guid="{FE65753F-9342-4064-B560-1BA3A5E0F342}" filter="1" showAutoFilter="1">
      <autoFilter ref="$A$1:$Y$1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Situação"/>
            <filter val="Monitoramento"/>
          </filters>
        </filterColumn>
      </autoFilter>
    </customSheetView>
    <customSheetView guid="{222B4D69-D746-4661-8471-C3CA96D7D2E9}" filter="1" showAutoFilter="1">
      <autoFilter ref="$Q$2:$Q$23">
        <filterColumn colId="0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39B8F278-C232-40FB-9065-E7B96CFFEE30}" filter="1" showAutoFilter="1">
      <autoFilter ref="$A$1:$Y$19">
        <filterColumn colId="6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  <filterColumn colId="7">
          <filters blank="1">
            <filter val="Status"/>
            <filter val="Ativo"/>
          </filters>
        </filterColumn>
        <filterColumn colId="8">
          <filters blank="1">
            <filter val="STVM Saída"/>
            <filter val="------"/>
            <filter val="Situação"/>
            <filter val="Monitoramento"/>
          </filters>
        </filterColumn>
      </autoFilter>
    </customSheetView>
    <customSheetView guid="{A202B446-2E6A-4B71-ADB3-B50166881EC8}" filter="1" showAutoFilter="1">
      <autoFilter ref="$A$1:$Y$23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F91B64E6-1796-439E-8CD3-C75A27526E3E}" filter="1" showAutoFilter="1">
      <autoFilter ref="$A$1:$Y$19">
        <filterColumn colId="6">
          <filters>
            <filter val="Bruno"/>
          </filters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04A2C70B-2806-486A-BD6D-A460A98E8044}" filter="1" showAutoFilter="1">
      <autoFilter ref="$D$2:$F$23"/>
    </customSheetView>
    <customSheetView guid="{2128B7FF-CFD6-4024-BF84-02648B44EF91}" filter="1" showAutoFilter="1">
      <autoFilter ref="$B$2:$Y$19"/>
    </customSheetView>
    <customSheetView guid="{E6DD91DD-2A21-4F74-8D20-13503A7A8A2D}" filter="1" showAutoFilter="1">
      <autoFilter ref="$A$1:$Y$19">
        <filterColumn colId="7">
          <filters blank="1">
            <filter val="Status"/>
          </filters>
        </filterColumn>
        <filterColumn colId="6">
          <filters blank="1"/>
        </filterColumn>
      </autoFilter>
    </customSheetView>
    <customSheetView guid="{A372707A-6432-4D17-8ECD-56E9DDABFEB5}" filter="1" showAutoFilter="1">
      <autoFilter ref="$A$1:$Y$19"/>
    </customSheetView>
    <customSheetView guid="{10F9C30E-B852-4EEC-8639-D3FA383647A9}" filter="1" showAutoFilter="1">
      <autoFilter ref="$B$2:$Y$19"/>
    </customSheetView>
    <customSheetView guid="{D5435147-D54F-4082-B65B-E18FF158B207}" filter="1" showAutoFilter="1">
      <autoFilter ref="$A$2:$Y$18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0131FD40-ED4F-46BF-91DD-66787AE6CA09}" filter="1" showAutoFilter="1">
      <autoFilter ref="$A$1:$Y$19">
        <filterColumn colId="6">
          <filters/>
        </filterColumn>
        <filterColumn colId="7">
          <filters blank="1">
            <filter val="Status"/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5F0E1A65-2A9C-4A57-A1BD-2D599BAB8DE9}" filter="1" showAutoFilter="1">
      <autoFilter ref="$B$2:$Y$19"/>
    </customSheetView>
    <customSheetView guid="{D5A1D34F-C1C1-4422-988F-428822D57A19}" filter="1" showAutoFilter="1">
      <autoFilter ref="$A$1:$Y$19">
        <filterColumn colId="7">
          <filters blank="1"/>
        </filterColumn>
        <filterColumn colId="8">
          <filters blank="1">
            <filter val="STVM Saída"/>
            <filter val="------"/>
            <filter val="Situação"/>
            <filter val="Monitoramento"/>
          </filters>
        </filterColumn>
        <filterColumn colId="6">
          <filters blank="1">
            <filter val="Operador"/>
          </filters>
        </filterColumn>
      </autoFilter>
    </customSheetView>
    <customSheetView guid="{B75A1BD7-3D16-444B-A19D-F05D9933EE1B}" filter="1" showAutoFilter="1">
      <autoFilter ref="$B$2:$Y$19"/>
    </customSheetView>
    <customSheetView guid="{0C72C976-85A6-4FFC-8EE3-31D2E8C70149}" filter="1" showAutoFilter="1">
      <autoFilter ref="$F$2:$F$23"/>
    </customSheetView>
    <customSheetView guid="{FAB468AB-14B4-4D9D-9242-A1AC4763350E}" filter="1" showAutoFilter="1">
      <autoFilter ref="$A$1:$Y$23"/>
    </customSheetView>
    <customSheetView guid="{D2383E16-C734-4AF4-855C-958A4723146C}" filter="1" showAutoFilter="1">
      <autoFilter ref="$A$1:$Y$23">
        <filterColumn colId="7">
          <filters>
            <filter val="Ativo"/>
          </filters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</autoFilter>
    </customSheetView>
    <customSheetView guid="{575F9493-C856-4ED6-A28D-D59D96B48348}" filter="1" showAutoFilter="1">
      <autoFilter ref="$A$1:$Z$18"/>
    </customSheetView>
    <customSheetView guid="{8729A4C3-00C2-4F4F-A038-C87DC9D41823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  <filterColumn colId="7">
          <filters blank="1">
            <filter val="Status"/>
            <filter val="Ativo"/>
          </filters>
        </filterColumn>
        <filterColumn colId="8">
          <filters>
            <filter val="STVM Saída"/>
            <filter val="------"/>
            <filter val="Situação"/>
            <filter val="Monitoramento"/>
          </filters>
        </filterColumn>
        <filterColumn colId="6">
          <filters blank="1">
            <filter val="Bruno"/>
          </filters>
        </filterColumn>
      </autoFilter>
    </customSheetView>
    <customSheetView guid="{4E7AC168-B9B7-4095-B46E-0E60349DF2C2}" filter="1" showAutoFilter="1">
      <autoFilter ref="$A$1:$Y$19">
        <filterColumn colId="7">
          <filters blank="1">
            <filter val="Status"/>
            <filter val="Inativo"/>
            <filter val="Ativo"/>
          </filters>
        </filterColumn>
      </autoFilter>
    </customSheetView>
    <customSheetView guid="{9F45999E-3E40-4BC0-B9F9-AAB8B4BB0E80}" filter="1" showAutoFilter="1">
      <autoFilter ref="$F$2:$F$23"/>
    </customSheetView>
    <customSheetView guid="{E5F718CF-FDDC-4651-9204-4D268ACF6C4C}" filter="1" showAutoFilter="1">
      <autoFilter ref="$B$2:$Y$19"/>
    </customSheetView>
    <customSheetView guid="{B9C76D73-2FAE-45F7-B851-06EDE1324B6B}" filter="1" showAutoFilter="1">
      <autoFilter ref="$M$2:$M$23">
        <filterColumn colId="0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FEE73C45-C9C1-458B-BF00-55761325F53D}" filter="1" showAutoFilter="1">
      <autoFilter ref="$A$1:$Y$18">
        <filterColumn colId="4">
          <filters>
            <filter val="DF"/>
          </filters>
        </filterColumn>
      </autoFilter>
    </customSheetView>
    <customSheetView guid="{0D4EDE18-83F7-4562-9E41-4AA6574BF7A1}" filter="1" showAutoFilter="1">
      <autoFilter ref="$B$2:$Y$23"/>
    </customSheetView>
    <customSheetView guid="{CABDB1B3-97F2-4180-BAC1-E353E00B567B}" filter="1" showAutoFilter="1">
      <autoFilter ref="$B$2:$Q$19">
        <filterColumn colId="13">
          <filters blank="1"/>
        </filterColumn>
      </autoFilter>
    </customSheetView>
    <customSheetView guid="{DA2A890C-AA78-47B1-9675-22FBFD05CA09}" filter="1" showAutoFilter="1">
      <autoFilter ref="$B$2:$Y$19"/>
    </customSheetView>
    <customSheetView guid="{728879CB-52C8-4E48-8B93-9F5C732F746A}" filter="1" showAutoFilter="1">
      <autoFilter ref="$K$2:$K$23">
        <filterColumn colId="0">
          <filters>
            <filter val="04/03/2024"/>
            <filter val="11/04/2024"/>
            <filter val="16/04/2024"/>
            <filter val="26/02/2024"/>
            <filter val="14/03/2024"/>
            <filter val="27/02/2024"/>
            <filter val="08/03/2024"/>
            <filter val="10/04/2024"/>
            <filter val="17/01/2024"/>
            <filter val="05/01/2024"/>
          </filters>
        </filterColumn>
      </autoFilter>
    </customSheetView>
    <customSheetView guid="{798CCA8D-0C2B-43FB-8F52-567FFF8E824E}" filter="1" showAutoFilter="1">
      <autoFilter ref="$F$2:$M$23"/>
    </customSheetView>
    <customSheetView guid="{4A0844EA-33F6-4445-9941-FAD8AF388274}" filter="1" showAutoFilter="1">
      <autoFilter ref="$D$2:$F$23"/>
    </customSheetView>
    <customSheetView guid="{99B50957-112C-4B55-84DB-B7159A58CF75}" filter="1" showAutoFilter="1">
      <autoFilter ref="$B$2:$Y$23"/>
    </customSheetView>
    <customSheetView guid="{D1398B2B-D9FD-4A6A-97DF-217E679E7111}" filter="1" showAutoFilter="1">
      <autoFilter ref="$B$2:$Y$23"/>
    </customSheetView>
    <customSheetView guid="{62E45891-FB93-4485-9C4B-4215C4153215}" filter="1" showAutoFilter="1">
      <autoFilter ref="$K$2:$K$23"/>
    </customSheetView>
    <customSheetView guid="{1FAB4006-0F4C-4857-8E4E-69B69BBFC038}" filter="1" showAutoFilter="1">
      <autoFilter ref="$A$1:$Y$19">
        <filterColumn colId="7">
          <filters blank="1"/>
        </filterColumn>
        <filterColumn colId="6">
          <filters blank="1">
            <filter val="Operador"/>
          </filters>
        </filterColumn>
      </autoFilter>
    </customSheetView>
    <customSheetView guid="{2B87BF32-BC18-42E1-A4E1-F5BBD26B01E4}" filter="1" showAutoFilter="1">
      <autoFilter ref="$A$1:$Y$23">
        <filterColumn colId="12">
          <filters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2447810A-80E7-434E-A7D1-3A29A00A156B}" filter="1" showAutoFilter="1">
      <autoFilter ref="$K$2:$K$23"/>
    </customSheetView>
    <customSheetView guid="{D8BE8276-67A5-4391-AEE6-F50CE156CC07}" filter="1" showAutoFilter="1">
      <autoFilter ref="$A$1:$Y$19">
        <filterColumn colId="7">
          <filters blank="1">
            <filter val="Status"/>
          </filters>
        </filterColumn>
        <filterColumn colId="6">
          <filters blank="1">
            <filter val="Bruno"/>
          </filters>
        </filterColumn>
      </autoFilter>
    </customSheetView>
    <customSheetView guid="{A0BD03F1-1DAF-4A56-B621-B5178F3F03F9}" filter="1" showAutoFilter="1">
      <autoFilter ref="$A$1:$Y$18"/>
    </customSheetView>
    <customSheetView guid="{AFBA1C1E-E167-4757-933D-96F2CFFDABCF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ON/ COADM"/>
          </filters>
        </filterColumn>
      </autoFilter>
    </customSheetView>
    <customSheetView guid="{7D40DB6D-A86E-49A8-ACC9-E3D35108BD55}" filter="1" showAutoFilter="1">
      <autoFilter ref="$A$1:$Y$23">
        <filterColumn colId="6">
          <filters>
            <filter val="Bruno"/>
          </filters>
        </filterColumn>
        <filterColumn colId="7">
          <filters blank="1">
            <filter val="Status"/>
          </filters>
        </filterColumn>
      </autoFilter>
    </customSheetView>
    <customSheetView guid="{81317FA3-F0D5-406D-912E-7CB431FB90FF}" filter="1" showAutoFilter="1">
      <autoFilter ref="$D$2:$K$23">
        <filterColumn colId="7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05/01/2024"/>
          </filters>
        </filterColumn>
      </autoFilter>
    </customSheetView>
    <customSheetView guid="{30557864-64C2-4F45-BC28-B163087A22F9}" filter="1" showAutoFilter="1">
      <autoFilter ref="$D$2:$F$23"/>
    </customSheetView>
    <customSheetView guid="{F5F8F084-0330-4995-A9A7-E1004C2553AC}" filter="1" showAutoFilter="1">
      <autoFilter ref="$K$2:$L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7F7BD167-468F-45EA-A905-38CC29763BDC}" filter="1" showAutoFilter="1">
      <autoFilter ref="$D$2:$F$23"/>
    </customSheetView>
    <customSheetView guid="{D8C263D6-899C-4E5F-B2EA-0B11B2D1CE7E}" filter="1" showAutoFilter="1">
      <autoFilter ref="$B$2:$Y$19"/>
    </customSheetView>
    <customSheetView guid="{46219287-E9C6-4CE2-9BA1-8BD604B9DB1E}" filter="1" showAutoFilter="1">
      <autoFilter ref="$D$2:$Y$23"/>
    </customSheetView>
    <customSheetView guid="{0DE08527-CEA3-42B8-B1AD-C5B664C658A9}" filter="1" showAutoFilter="1">
      <autoFilter ref="$F$2:$Y$23"/>
    </customSheetView>
    <customSheetView guid="{D53A585D-5485-45B0-B35A-E2CAAF08E21A}" filter="1" showAutoFilter="1">
      <autoFilter ref="$J$1:$P$18"/>
    </customSheetView>
    <customSheetView guid="{A9CEB0FF-FB7C-48A1-99C4-855614183044}" filter="1" showAutoFilter="1">
      <autoFilter ref="$B$2:$Y$19"/>
    </customSheetView>
    <customSheetView guid="{A20BB447-86E7-429C-BABF-9F2838E462DB}" filter="1" showAutoFilter="1">
      <autoFilter ref="$B$2:$Y$19"/>
    </customSheetView>
    <customSheetView guid="{1764A7F7-85F7-4E3B-BD59-4B00138B0AAA}" filter="1" showAutoFilter="1">
      <autoFilter ref="$F$2:$F$23"/>
    </customSheetView>
    <customSheetView guid="{8EB9205F-A991-47DE-93A0-3447950C34D1}" filter="1" showAutoFilter="1">
      <autoFilter ref="$B$2:$Y$19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965BA2EB-C6EB-4A22-B634-960E8728EE74}" filter="1" showAutoFilter="1">
      <autoFilter ref="$A$1:$Y$19"/>
    </customSheetView>
    <customSheetView guid="{30A0C335-A1D8-4A23-96CD-20A8F2F2FB0E}" filter="1" showAutoFilter="1">
      <autoFilter ref="$B$2:$Y$19">
        <filterColumn colId="15">
          <filters>
            <filter val="Até 20% em ações"/>
            <filter val="Manter patrimônio Global igual nas duas contas"/>
            <filter val="Não Operar (50k em liquidez diária)"/>
            <filter val="NÃO VENDER BTGP REF MODERADO FMP FGTS CARTE LIVRE/ Manter patrimônio Global igual nas duas contas"/>
          </filters>
        </filterColumn>
      </autoFilter>
    </customSheetView>
    <customSheetView guid="{4329B0AA-04CD-4743-9CE8-65B868E0CC8D}" filter="1" showAutoFilter="1">
      <autoFilter ref="$B$2:$Y$19"/>
    </customSheetView>
    <customSheetView guid="{0E11E810-95C1-4A2D-A0EB-7751AAEC5702}" filter="1" showAutoFilter="1">
      <autoFilter ref="$D$2:$F$23"/>
    </customSheetView>
    <customSheetView guid="{DD476F1F-F64C-4747-86B2-C127A3E628B3}" filter="1" showAutoFilter="1">
      <autoFilter ref="$B$2:$Y$19"/>
    </customSheetView>
    <customSheetView guid="{CB0395D5-B9A4-42BE-9BD4-481032A9D487}" filter="1" showAutoFilter="1">
      <autoFilter ref="$A$1:$Y$19">
        <filterColumn colId="7">
          <filters blank="1">
            <filter val="Ativo"/>
          </filters>
        </filterColumn>
        <filterColumn colId="6">
          <filters blank="1">
            <filter val="Operador"/>
          </filters>
        </filterColumn>
      </autoFilter>
    </customSheetView>
    <customSheetView guid="{BE24FB56-2A9A-4C59-B0AB-EC66BF3CA6C1}" filter="1" showAutoFilter="1">
      <autoFilter ref="$A$1:$Y$23">
        <filterColumn colId="5">
          <filters/>
        </filterColumn>
      </autoFilter>
    </customSheetView>
    <customSheetView guid="{C4984679-0862-4C42-B973-21F038BED36B}" filter="1" showAutoFilter="1">
      <autoFilter ref="$B$2:$Y$19"/>
    </customSheetView>
    <customSheetView guid="{784F05F7-99AA-4191-ACAA-FC4025DE356B}" filter="1" showAutoFilter="1">
      <autoFilter ref="$B$2:$Y$19"/>
    </customSheetView>
    <customSheetView guid="{7266EC48-A384-4BE8-BDF1-2D52CCF6CDA4}" filter="1" showAutoFilter="1">
      <autoFilter ref="$F$2:$F$23"/>
    </customSheetView>
    <customSheetView guid="{5C22ED8D-DA62-4ABD-99E0-B44D43B365EF}" filter="1" showAutoFilter="1">
      <autoFilter ref="$A$1:$Y$23">
        <filterColumn colId="5">
          <filters/>
        </filterColumn>
        <filterColumn colId="12">
          <filters blank="1">
            <filter val="INC/ COADM"/>
            <filter val="MOD/ COADM"/>
            <filter val="MOD/ PREV MOD/ COADM"/>
            <filter val="Carteira"/>
            <filter val="CON/ COADM"/>
          </filters>
        </filterColumn>
      </autoFilter>
    </customSheetView>
    <customSheetView guid="{760E3900-6277-4B07-A3D5-B8163FF9F594}" filter="1" showAutoFilter="1">
      <autoFilter ref="$M$2:$O$23"/>
    </customSheetView>
    <customSheetView guid="{88A3FC1A-0779-43F9-AF71-CC31A17C67CE}" filter="1" showAutoFilter="1">
      <autoFilter ref="$B$2:$Y$19"/>
    </customSheetView>
    <customSheetView guid="{CF9974B6-93C1-4B3A-9719-AE3FFFD94FDD}" filter="1" showAutoFilter="1">
      <autoFilter ref="$A$2:$Y$19"/>
    </customSheetView>
    <customSheetView guid="{2CE01780-B844-44B1-A3AB-CAB55FC7A27D}" filter="1" showAutoFilter="1">
      <autoFilter ref="$A$1:$Y$23"/>
    </customSheetView>
    <customSheetView guid="{0FCF22DA-0F38-4F61-9C5A-AD8613B82100}" filter="1" showAutoFilter="1">
      <autoFilter ref="$A$1:$Y$19"/>
    </customSheetView>
    <customSheetView guid="{3D4213F7-D641-4F6E-A24F-D507FC49F1BB}" filter="1" showAutoFilter="1">
      <autoFilter ref="$A$1:$Z$23">
        <filterColumn colId="7">
          <filters blank="1">
            <filter val="Status"/>
            <filter val="Inativo"/>
            <filter val="Ativo"/>
          </filters>
        </filterColumn>
        <filterColumn colId="4">
          <filters>
            <filter val="UF"/>
          </filters>
        </filterColumn>
      </autoFilter>
    </customSheetView>
    <customSheetView guid="{87A5E5C5-98A8-4162-9A48-F32955912FA4}" filter="1" showAutoFilter="1">
      <autoFilter ref="$B$2:$Y$19"/>
    </customSheetView>
    <customSheetView guid="{6C83376C-40A3-46E4-BC44-357E1F582924}" filter="1" showAutoFilter="1">
      <autoFilter ref="$K$2:$K$23">
        <filterColumn colId="0">
          <filters>
            <filter val="06/07/2023"/>
            <filter val="04/03/2024"/>
            <filter val="11/04/2024"/>
            <filter val="16/04/2024"/>
            <filter val="26/02/2024"/>
            <filter val="14/03/2024"/>
            <filter val="27/02/2024"/>
            <filter val="18/07/2023"/>
            <filter val="08/03/2024"/>
            <filter val="10/04/2024"/>
            <filter val="17/01/2024"/>
            <filter val="12/06/2023"/>
            <filter val="05/01/2024"/>
          </filters>
        </filterColumn>
      </autoFilter>
    </customSheetView>
    <customSheetView guid="{A4765C07-CA3F-4F08-9EC2-FC9A2F047F58}" filter="1" showAutoFilter="1">
      <autoFilter ref="$B$2:$Y$19"/>
    </customSheetView>
    <customSheetView guid="{B4ADE9A6-6B04-4D3D-AE55-9268AD23EC78}" filter="1" showAutoFilter="1">
      <autoFilter ref="$A$1:$Y$19">
        <filterColumn colId="12">
          <filters blank="1">
            <filter val="INC/ COADM"/>
            <filter val="MOD/ COADM"/>
            <filter val="MOD/ PREV MOD/ COADM"/>
            <filter val="Carteira"/>
            <filter val="CON/ COADM"/>
            <filter val="MONT"/>
          </filters>
        </filterColumn>
        <filterColumn colId="6">
          <filters>
            <filter val="Bruno"/>
          </filters>
        </filterColumn>
      </autoFilter>
    </customSheetView>
    <customSheetView guid="{7CB03890-B274-41FC-ADFC-E7124E0BD3EE}" filter="1" showAutoFilter="1">
      <autoFilter ref="$B$2:$Y$23"/>
    </customSheetView>
    <customSheetView guid="{DB50334E-8171-4462-9FB1-EB6105AF57E1}" filter="1" showAutoFilter="1">
      <autoFilter ref="$B$2:$Y$19"/>
    </customSheetView>
  </customSheetViews>
  <mergeCells count="3">
    <mergeCell ref="A1:F1"/>
    <mergeCell ref="J1:P1"/>
    <mergeCell ref="T1:Y1"/>
  </mergeCells>
  <conditionalFormatting sqref="E3:E18">
    <cfRule type="cellIs" dxfId="0" priority="1" operator="equal">
      <formula>"Conquest"</formula>
    </cfRule>
  </conditionalFormatting>
  <conditionalFormatting sqref="E3:E18">
    <cfRule type="cellIs" dxfId="1" priority="2" operator="equal">
      <formula>"Voga"</formula>
    </cfRule>
  </conditionalFormatting>
  <conditionalFormatting sqref="X3:X18">
    <cfRule type="notContainsBlanks" dxfId="2" priority="3">
      <formula>LEN(TRIM(X3))&gt;0</formula>
    </cfRule>
  </conditionalFormatting>
  <dataValidations>
    <dataValidation type="list" allowBlank="1" showErrorMessage="1" sqref="Y3:Y18">
      <formula1>"Varejo,Qualificado,Profissional"</formula1>
    </dataValidation>
    <dataValidation type="list" allowBlank="1" showErrorMessage="1" sqref="H18">
      <formula1>"Ativo,Pode Operar,Inativo,Encerrado,Monitoramento,Sem PL,STVM,Alteração de C.A,Não Operar"</formula1>
    </dataValidation>
    <dataValidation type="list" allowBlank="1" showErrorMessage="1" sqref="E18">
      <formula1>"DF,GO,SUL,SP"</formula1>
    </dataValidation>
    <dataValidation type="list" allowBlank="1" showErrorMessage="1" sqref="H3 H5:H17">
      <formula1>"Pode Operar,Ativo,Inativo,Encerrado"</formula1>
    </dataValidation>
    <dataValidation type="list" allowBlank="1" showErrorMessage="1" sqref="T3:T18">
      <formula1>"PF,PJ"</formula1>
    </dataValidation>
    <dataValidation type="list" allowBlank="1" showErrorMessage="1" sqref="X3:X18">
      <formula1>"Conservador,Moderado,Arrojado"</formula1>
    </dataValidation>
    <dataValidation type="list" allowBlank="1" showErrorMessage="1" sqref="D18">
      <formula1>"Bluemetrix,Voga,Conquest,VcInvest"</formula1>
    </dataValidation>
    <dataValidation type="list" allowBlank="1" showErrorMessage="1" sqref="W3:W18">
      <formula1>"Ativo,Inativo,Encerrado"</formula1>
    </dataValidation>
    <dataValidation type="list" allowBlank="1" showErrorMessage="1" sqref="I3:I18">
      <formula1>"------,Sem Saldo,STVM Entrada,STVM Saída,Alteração de C.A,Monitoramento,Bloqueado"</formula1>
    </dataValidation>
    <dataValidation type="list" allowBlank="1" showErrorMessage="1" sqref="O3:O18">
      <formula1>"IBOV,CDI,------,IFIX,SMALL,S&amp;P 500"</formula1>
    </dataValidation>
    <dataValidation type="list" allowBlank="1" showErrorMessage="1" sqref="E3:E17">
      <formula1>"DF,GO,SUL,SP"</formula1>
    </dataValidation>
    <dataValidation type="list" allowBlank="1" showErrorMessage="1" sqref="D3:D17">
      <formula1>"Bluemetrix,Voga,Conquest,VcInvest"</formula1>
    </dataValidation>
    <dataValidation type="list" allowBlank="1" showErrorMessage="1" sqref="H4">
      <formula1>"Ativo,Inativo,Encerrado,Pode Operar"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4.25"/>
    <col customWidth="1" min="2" max="2" width="17.25"/>
    <col customWidth="1" min="3" max="3" width="16.13"/>
    <col customWidth="1" min="4" max="4" width="16.25"/>
    <col customWidth="1" min="5" max="6" width="16.75"/>
    <col customWidth="1" min="7" max="7" width="13.88"/>
    <col customWidth="1" min="10" max="10" width="15.25"/>
    <col customWidth="1" min="13" max="13" width="13.88"/>
    <col customWidth="1" min="14" max="14" width="10.63"/>
    <col customWidth="1" min="17" max="17" width="15.25"/>
  </cols>
  <sheetData>
    <row r="1" ht="15.75" customHeight="1">
      <c r="A1" s="135" t="s">
        <v>119</v>
      </c>
      <c r="B1" s="135" t="s">
        <v>120</v>
      </c>
      <c r="C1" s="135" t="s">
        <v>121</v>
      </c>
      <c r="D1" s="135" t="s">
        <v>122</v>
      </c>
      <c r="E1" s="135" t="s">
        <v>123</v>
      </c>
      <c r="F1" s="135" t="s">
        <v>124</v>
      </c>
      <c r="G1" s="135" t="s">
        <v>125</v>
      </c>
    </row>
    <row r="2" ht="15.75" customHeight="1">
      <c r="A2" s="136" t="s">
        <v>126</v>
      </c>
      <c r="B2" s="137" t="s">
        <v>127</v>
      </c>
      <c r="C2" s="138">
        <v>30271.0</v>
      </c>
      <c r="D2" s="137">
        <f t="shared" ref="D2:D14" si="1">DATEDIF(C2,$C$121,"Y")</f>
        <v>37</v>
      </c>
      <c r="E2" s="137" t="s">
        <v>128</v>
      </c>
      <c r="F2" s="137" t="s">
        <v>129</v>
      </c>
      <c r="G2" s="139">
        <v>326844.0</v>
      </c>
      <c r="J2" s="140" t="s">
        <v>120</v>
      </c>
      <c r="K2" s="137" t="s">
        <v>130</v>
      </c>
      <c r="L2" s="137" t="s">
        <v>131</v>
      </c>
      <c r="M2" s="137" t="s">
        <v>132</v>
      </c>
      <c r="N2" s="137" t="s">
        <v>131</v>
      </c>
      <c r="O2" s="137" t="s">
        <v>133</v>
      </c>
    </row>
    <row r="3" ht="15.75" customHeight="1">
      <c r="A3" s="141" t="s">
        <v>134</v>
      </c>
      <c r="B3" s="137" t="s">
        <v>135</v>
      </c>
      <c r="C3" s="138">
        <v>20755.0</v>
      </c>
      <c r="D3" s="137">
        <f t="shared" si="1"/>
        <v>63</v>
      </c>
      <c r="E3" s="137" t="s">
        <v>136</v>
      </c>
      <c r="F3" s="137" t="s">
        <v>129</v>
      </c>
      <c r="G3" s="139">
        <v>100078.05</v>
      </c>
      <c r="J3" s="142" t="s">
        <v>137</v>
      </c>
      <c r="K3" s="137">
        <f>COUNTIF(B2:B118,"M")</f>
        <v>71</v>
      </c>
      <c r="L3" s="143">
        <f>K3/K5</f>
        <v>0.6068376068</v>
      </c>
      <c r="M3" s="144">
        <f>SUMIFS(G2:G118,B2:B118,"M")</f>
        <v>22181805.45</v>
      </c>
      <c r="N3" s="145">
        <f>M3/M5</f>
        <v>0.6809008381</v>
      </c>
      <c r="O3" s="144">
        <f>M3/COUNTIFS(G2:G118,"&gt;0",B2:B118,"M")</f>
        <v>331071.7231</v>
      </c>
      <c r="P3" s="146">
        <f>COUNTIFS(G2:G118,"&gt;0",B2:B118,"M")</f>
        <v>67</v>
      </c>
      <c r="Q3" s="147"/>
    </row>
    <row r="4" ht="15.75" customHeight="1">
      <c r="A4" s="148" t="s">
        <v>138</v>
      </c>
      <c r="B4" s="137" t="s">
        <v>127</v>
      </c>
      <c r="C4" s="138">
        <v>28058.0</v>
      </c>
      <c r="D4" s="137">
        <f t="shared" si="1"/>
        <v>43</v>
      </c>
      <c r="E4" s="137" t="s">
        <v>139</v>
      </c>
      <c r="F4" s="137" t="s">
        <v>129</v>
      </c>
      <c r="G4" s="139">
        <v>49196.01</v>
      </c>
      <c r="J4" s="142" t="s">
        <v>140</v>
      </c>
      <c r="K4" s="137">
        <f>COUNTIF(B2:B118,"F")</f>
        <v>46</v>
      </c>
      <c r="L4" s="143">
        <f>K4/K5</f>
        <v>0.3931623932</v>
      </c>
      <c r="M4" s="144">
        <f>SUMIFS(G2:G118,B2:B118,"F")</f>
        <v>10395339.72</v>
      </c>
      <c r="N4" s="145">
        <f>M4/M5</f>
        <v>0.3190991619</v>
      </c>
      <c r="O4" s="144">
        <f>M4/COUNTIFS(G2:G118,"&gt;0",B2:B118,"F")</f>
        <v>253544.8712</v>
      </c>
      <c r="P4" s="146">
        <f>COUNTIFS(G2:G118,"&gt;0",B2:B118,"F")</f>
        <v>41</v>
      </c>
      <c r="Q4" s="147"/>
    </row>
    <row r="5" ht="15.75" customHeight="1">
      <c r="A5" s="142" t="s">
        <v>141</v>
      </c>
      <c r="B5" s="137" t="s">
        <v>127</v>
      </c>
      <c r="C5" s="138">
        <v>29075.0</v>
      </c>
      <c r="D5" s="137">
        <f t="shared" si="1"/>
        <v>40</v>
      </c>
      <c r="E5" s="137" t="s">
        <v>139</v>
      </c>
      <c r="F5" s="137" t="s">
        <v>129</v>
      </c>
      <c r="G5" s="139">
        <v>100349.0</v>
      </c>
      <c r="J5" s="142" t="s">
        <v>130</v>
      </c>
      <c r="K5" s="137">
        <f t="shared" ref="K5:N5" si="2">SUM(K3:K4)</f>
        <v>117</v>
      </c>
      <c r="L5" s="143">
        <f t="shared" si="2"/>
        <v>1</v>
      </c>
      <c r="M5" s="144">
        <f t="shared" si="2"/>
        <v>32577145.17</v>
      </c>
      <c r="N5" s="145">
        <f t="shared" si="2"/>
        <v>1</v>
      </c>
      <c r="O5" s="144" t="s">
        <v>142</v>
      </c>
      <c r="P5" s="146">
        <f>SUM(P3:P4)</f>
        <v>108</v>
      </c>
    </row>
    <row r="6" ht="15.75" customHeight="1">
      <c r="A6" s="141" t="s">
        <v>143</v>
      </c>
      <c r="B6" s="137" t="s">
        <v>127</v>
      </c>
      <c r="C6" s="138">
        <v>26364.0</v>
      </c>
      <c r="D6" s="137">
        <f t="shared" si="1"/>
        <v>47</v>
      </c>
      <c r="E6" s="137" t="s">
        <v>139</v>
      </c>
      <c r="F6" s="137" t="s">
        <v>129</v>
      </c>
      <c r="G6" s="139">
        <v>254439.0</v>
      </c>
      <c r="P6" s="146"/>
    </row>
    <row r="7" ht="15.75" customHeight="1">
      <c r="A7" s="141" t="s">
        <v>144</v>
      </c>
      <c r="B7" s="137" t="s">
        <v>127</v>
      </c>
      <c r="C7" s="138">
        <v>30591.0</v>
      </c>
      <c r="D7" s="137">
        <f t="shared" si="1"/>
        <v>36</v>
      </c>
      <c r="E7" s="137" t="s">
        <v>128</v>
      </c>
      <c r="F7" s="137" t="s">
        <v>145</v>
      </c>
      <c r="G7" s="139">
        <v>105616.0</v>
      </c>
      <c r="J7" s="140" t="s">
        <v>122</v>
      </c>
      <c r="K7" s="137" t="s">
        <v>130</v>
      </c>
      <c r="L7" s="137" t="s">
        <v>131</v>
      </c>
      <c r="M7" s="137" t="s">
        <v>146</v>
      </c>
      <c r="N7" s="137" t="s">
        <v>131</v>
      </c>
      <c r="O7" s="137" t="s">
        <v>133</v>
      </c>
      <c r="P7" s="146"/>
    </row>
    <row r="8" ht="15.75" customHeight="1">
      <c r="A8" s="142" t="s">
        <v>147</v>
      </c>
      <c r="B8" s="137" t="s">
        <v>127</v>
      </c>
      <c r="C8" s="138">
        <v>28792.0</v>
      </c>
      <c r="D8" s="137">
        <f t="shared" si="1"/>
        <v>41</v>
      </c>
      <c r="E8" s="137" t="s">
        <v>148</v>
      </c>
      <c r="F8" s="137" t="s">
        <v>129</v>
      </c>
      <c r="G8" s="139">
        <v>1013833.0</v>
      </c>
      <c r="J8" s="142" t="s">
        <v>149</v>
      </c>
      <c r="K8" s="137">
        <f>COUNTIFS(D2:D118,"&gt;=18",D2:D118,"&lt;30")</f>
        <v>5</v>
      </c>
      <c r="L8" s="143">
        <f t="shared" ref="L8:L15" si="3">K8/$K$15</f>
        <v>0.04504504505</v>
      </c>
      <c r="M8" s="144">
        <f>SUMIFS(G2:G118,D2:D118,"&gt;=18",D2:D118,"&lt;30")</f>
        <v>580732.41</v>
      </c>
      <c r="N8" s="145">
        <f t="shared" ref="N8:N15" si="4">M8/$M$15</f>
        <v>0.01812463325</v>
      </c>
      <c r="O8" s="144">
        <f>M8/COUNTIFS(D2:D118,"&gt;=18",D2:D118,"&lt;30",G2:G118,"&gt;0")</f>
        <v>116146.482</v>
      </c>
      <c r="P8" s="146">
        <f>COUNTIFS(D2:D118,"&gt;=18",D2:D118,"&lt;30",G2:G118,"&gt;0")</f>
        <v>5</v>
      </c>
    </row>
    <row r="9" ht="15.75" customHeight="1">
      <c r="A9" s="142" t="s">
        <v>150</v>
      </c>
      <c r="B9" s="137" t="s">
        <v>127</v>
      </c>
      <c r="C9" s="138">
        <v>33605.0</v>
      </c>
      <c r="D9" s="137">
        <f t="shared" si="1"/>
        <v>28</v>
      </c>
      <c r="E9" s="137" t="s">
        <v>151</v>
      </c>
      <c r="F9" s="137" t="s">
        <v>129</v>
      </c>
      <c r="G9" s="139">
        <v>5158.12</v>
      </c>
      <c r="J9" s="142" t="s">
        <v>152</v>
      </c>
      <c r="K9" s="137">
        <f>COUNTIFS(D2:D118,"&gt;=30",D2:D118,"&lt;40")</f>
        <v>33</v>
      </c>
      <c r="L9" s="143">
        <f t="shared" si="3"/>
        <v>0.2972972973</v>
      </c>
      <c r="M9" s="144">
        <f>SUMIFS(G2:G118,D2:D118,"&gt;=30",D2:D118,"&lt;40")</f>
        <v>8235964.89</v>
      </c>
      <c r="N9" s="145">
        <f t="shared" si="4"/>
        <v>0.2570441058</v>
      </c>
      <c r="O9" s="144">
        <f>M9/COUNTIFS(D2:D118,"&gt;=30",D2:D118,"&lt;40",G2:G118,"&gt;0")</f>
        <v>265676.2868</v>
      </c>
      <c r="P9" s="146">
        <f>COUNTIFS(D2:D118,"&gt;=30",D2:D118,"&lt;40",G2:G118,"&gt;0")</f>
        <v>31</v>
      </c>
    </row>
    <row r="10" ht="15.75" customHeight="1">
      <c r="A10" s="141" t="s">
        <v>153</v>
      </c>
      <c r="B10" s="137" t="s">
        <v>135</v>
      </c>
      <c r="C10" s="138">
        <v>23623.0</v>
      </c>
      <c r="D10" s="137">
        <f t="shared" si="1"/>
        <v>55</v>
      </c>
      <c r="E10" s="137" t="s">
        <v>154</v>
      </c>
      <c r="F10" s="137" t="s">
        <v>129</v>
      </c>
      <c r="G10" s="139">
        <v>928015.0</v>
      </c>
      <c r="J10" s="142" t="s">
        <v>155</v>
      </c>
      <c r="K10" s="137">
        <f>COUNTIFS(D2:D118,"&gt;=40",D2:D118,"&lt;50")</f>
        <v>30</v>
      </c>
      <c r="L10" s="143">
        <f t="shared" si="3"/>
        <v>0.2702702703</v>
      </c>
      <c r="M10" s="144">
        <f>SUMIFS(G2:G118,D2:D118,"&gt;=40",D2:D118,"&lt;50")</f>
        <v>10741488.87</v>
      </c>
      <c r="N10" s="145">
        <f t="shared" si="4"/>
        <v>0.3352414002</v>
      </c>
      <c r="O10" s="144">
        <f>M10/COUNTIFS(D2:D118,"&gt;=40",D2:D118,"&lt;50",G2:G118,"&gt;0")</f>
        <v>370396.1679</v>
      </c>
      <c r="P10" s="146">
        <f>COUNTIFS(D2:D118,"&gt;=40",D2:D118,"&lt;50",G2:G118,"&gt;0")</f>
        <v>29</v>
      </c>
    </row>
    <row r="11" ht="15.75" customHeight="1">
      <c r="A11" s="141" t="s">
        <v>156</v>
      </c>
      <c r="B11" s="137" t="s">
        <v>135</v>
      </c>
      <c r="C11" s="138">
        <v>31602.0</v>
      </c>
      <c r="D11" s="137">
        <f t="shared" si="1"/>
        <v>33</v>
      </c>
      <c r="E11" s="137" t="s">
        <v>157</v>
      </c>
      <c r="F11" s="137" t="s">
        <v>129</v>
      </c>
      <c r="G11" s="139">
        <v>449686.0</v>
      </c>
      <c r="J11" s="142" t="s">
        <v>158</v>
      </c>
      <c r="K11" s="137">
        <f>COUNTIFS(D2:D118,"&gt;=50",D2:D118,"&lt;60")</f>
        <v>22</v>
      </c>
      <c r="L11" s="143">
        <f t="shared" si="3"/>
        <v>0.1981981982</v>
      </c>
      <c r="M11" s="144">
        <f>SUMIFS(G2:G118,D2:D118,"&gt;=50",D2:D118,"&lt;60")</f>
        <v>7064823.41</v>
      </c>
      <c r="N11" s="145">
        <f t="shared" si="4"/>
        <v>0.2204928312</v>
      </c>
      <c r="O11" s="144">
        <f>M11/COUNTIFS(D2:D118,"&gt;=50",D2:D118,"&lt;60",G2:G118,"&gt;0")</f>
        <v>336420.1624</v>
      </c>
      <c r="P11" s="149">
        <f>COUNTIFS(D2:D118,"&gt;=50",D2:D118,"&lt;60",G2:G118,"&gt;0")</f>
        <v>21</v>
      </c>
    </row>
    <row r="12" ht="15.75" customHeight="1">
      <c r="A12" s="141" t="s">
        <v>159</v>
      </c>
      <c r="B12" s="137" t="s">
        <v>135</v>
      </c>
      <c r="C12" s="138">
        <v>24295.0</v>
      </c>
      <c r="D12" s="137">
        <f t="shared" si="1"/>
        <v>53</v>
      </c>
      <c r="E12" s="137" t="s">
        <v>160</v>
      </c>
      <c r="F12" s="137" t="s">
        <v>129</v>
      </c>
      <c r="G12" s="139">
        <v>174816.0</v>
      </c>
      <c r="J12" s="142" t="s">
        <v>161</v>
      </c>
      <c r="K12" s="137">
        <f>COUNTIFS(D2:D118,"&gt;=60",D2:D118,"&lt;70")</f>
        <v>16</v>
      </c>
      <c r="L12" s="143">
        <f t="shared" si="3"/>
        <v>0.1441441441</v>
      </c>
      <c r="M12" s="144">
        <f>SUMIFS(G2:G118,D2:D118,"&gt;=60",D2:D118,"&lt;70")</f>
        <v>3714393.58</v>
      </c>
      <c r="N12" s="145">
        <f t="shared" si="4"/>
        <v>0.115926062</v>
      </c>
      <c r="O12" s="144">
        <f>M12/COUNTIFS(D2:D118,"&gt;=60",D2:D118,"&lt;70",G2:G118,"&gt;0")</f>
        <v>247626.2387</v>
      </c>
      <c r="P12" s="149">
        <f>COUNTIFS(D2:D118,"&gt;=60",D2:D118,"&lt;70",G2:G118,"&gt;0")</f>
        <v>15</v>
      </c>
    </row>
    <row r="13" ht="15.75" customHeight="1">
      <c r="A13" s="141" t="s">
        <v>162</v>
      </c>
      <c r="B13" s="137" t="s">
        <v>127</v>
      </c>
      <c r="C13" s="138">
        <v>13520.0</v>
      </c>
      <c r="D13" s="137">
        <f t="shared" si="1"/>
        <v>82</v>
      </c>
      <c r="E13" s="137" t="s">
        <v>163</v>
      </c>
      <c r="F13" s="137" t="s">
        <v>164</v>
      </c>
      <c r="G13" s="139">
        <v>147417.0</v>
      </c>
      <c r="J13" s="142" t="s">
        <v>165</v>
      </c>
      <c r="K13" s="137">
        <f>COUNTIFS(D2:D118,"&gt;70",D2:D118,"&lt;80")</f>
        <v>3</v>
      </c>
      <c r="L13" s="143">
        <f t="shared" si="3"/>
        <v>0.02702702703</v>
      </c>
      <c r="M13" s="144">
        <f>SUMIFS(G2:G118,D2:D118,"&gt;=70",D2:D118,"&lt;80")</f>
        <v>1436366.01</v>
      </c>
      <c r="N13" s="145">
        <f t="shared" si="4"/>
        <v>0.04482892067</v>
      </c>
      <c r="O13" s="144">
        <f>M13/COUNTIFS(D2:D118,"&gt;=70",D2:D118,"&lt;80",G2:G118,"&gt;0")</f>
        <v>478788.67</v>
      </c>
      <c r="P13" s="149">
        <f>COUNTIFS(D2:D118,"&gt;=70",D2:D118,"&lt;80",G2:G118,"&gt;0")</f>
        <v>3</v>
      </c>
    </row>
    <row r="14" ht="15.75" customHeight="1">
      <c r="A14" s="141" t="s">
        <v>166</v>
      </c>
      <c r="B14" s="137" t="s">
        <v>127</v>
      </c>
      <c r="C14" s="138">
        <v>23066.0</v>
      </c>
      <c r="D14" s="137">
        <f t="shared" si="1"/>
        <v>56</v>
      </c>
      <c r="E14" s="137" t="s">
        <v>128</v>
      </c>
      <c r="F14" s="137" t="s">
        <v>129</v>
      </c>
      <c r="G14" s="139">
        <v>31376.0</v>
      </c>
      <c r="J14" s="142" t="s">
        <v>167</v>
      </c>
      <c r="K14" s="137">
        <f>COUNTIFS(D2:D118,"&gt;80",D2:D118,"&lt;90")</f>
        <v>2</v>
      </c>
      <c r="L14" s="143">
        <f t="shared" si="3"/>
        <v>0.01801801802</v>
      </c>
      <c r="M14" s="144">
        <f>SUMIFS(G2:G118,D2:D118,"&gt;=80",D2:D118,"&lt;90")</f>
        <v>267288</v>
      </c>
      <c r="N14" s="145">
        <f t="shared" si="4"/>
        <v>0.008342046849</v>
      </c>
      <c r="O14" s="144">
        <f>M14/COUNTIFS(D2:D118,"&gt;=80",D2:D118,"&lt;90",G2:G118,"&gt;0")</f>
        <v>133644</v>
      </c>
      <c r="P14" s="149">
        <f>COUNTIFS(D2:D118,"&gt;=80",D2:D118,"&lt;90",G2:G118,"&gt;0")</f>
        <v>2</v>
      </c>
      <c r="Q14" s="149" t="s">
        <v>168</v>
      </c>
    </row>
    <row r="15" ht="15.75" customHeight="1">
      <c r="A15" s="150" t="s">
        <v>169</v>
      </c>
      <c r="B15" s="137" t="s">
        <v>127</v>
      </c>
      <c r="C15" s="138"/>
      <c r="D15" s="137"/>
      <c r="E15" s="137" t="s">
        <v>148</v>
      </c>
      <c r="F15" s="137"/>
      <c r="G15" s="139">
        <v>0.0</v>
      </c>
      <c r="J15" s="142" t="s">
        <v>130</v>
      </c>
      <c r="K15" s="137">
        <f>SUM(K8:K14)</f>
        <v>111</v>
      </c>
      <c r="L15" s="143">
        <f t="shared" si="3"/>
        <v>1</v>
      </c>
      <c r="M15" s="144">
        <f>SUM(M8:M14)</f>
        <v>32041057.17</v>
      </c>
      <c r="N15" s="145">
        <f t="shared" si="4"/>
        <v>1</v>
      </c>
      <c r="O15" s="144">
        <f>M15/COUNTIFS(G2:G118,"&gt;0")</f>
        <v>296676.4553</v>
      </c>
      <c r="P15" s="149">
        <f>SUM(P8:P14)</f>
        <v>106</v>
      </c>
    </row>
    <row r="16" ht="15.75" customHeight="1">
      <c r="A16" s="142" t="s">
        <v>170</v>
      </c>
      <c r="B16" s="137" t="s">
        <v>135</v>
      </c>
      <c r="C16" s="138">
        <v>29816.0</v>
      </c>
      <c r="D16" s="137">
        <f t="shared" ref="D16:D53" si="5">DATEDIF(C16,$C$121,"Y")</f>
        <v>38</v>
      </c>
      <c r="E16" s="137" t="s">
        <v>157</v>
      </c>
      <c r="F16" s="137" t="s">
        <v>129</v>
      </c>
      <c r="G16" s="139">
        <v>101819.0</v>
      </c>
    </row>
    <row r="17" ht="15.75" customHeight="1">
      <c r="A17" s="141" t="s">
        <v>171</v>
      </c>
      <c r="B17" s="137" t="s">
        <v>135</v>
      </c>
      <c r="C17" s="138">
        <v>31091.0</v>
      </c>
      <c r="D17" s="137">
        <f t="shared" si="5"/>
        <v>34</v>
      </c>
      <c r="E17" s="137" t="s">
        <v>157</v>
      </c>
      <c r="F17" s="137" t="s">
        <v>129</v>
      </c>
      <c r="G17" s="139">
        <v>35841.42</v>
      </c>
      <c r="J17" s="135" t="s">
        <v>123</v>
      </c>
      <c r="K17" s="137" t="s">
        <v>130</v>
      </c>
      <c r="L17" s="137" t="s">
        <v>131</v>
      </c>
      <c r="M17" s="137" t="s">
        <v>172</v>
      </c>
      <c r="N17" s="137" t="s">
        <v>131</v>
      </c>
      <c r="O17" s="137" t="s">
        <v>133</v>
      </c>
      <c r="R17" s="149" t="s">
        <v>168</v>
      </c>
    </row>
    <row r="18" ht="15.75" customHeight="1">
      <c r="A18" s="141" t="s">
        <v>173</v>
      </c>
      <c r="B18" s="137" t="s">
        <v>127</v>
      </c>
      <c r="C18" s="138">
        <v>31386.0</v>
      </c>
      <c r="D18" s="137">
        <f t="shared" si="5"/>
        <v>34</v>
      </c>
      <c r="E18" s="137" t="s">
        <v>174</v>
      </c>
      <c r="F18" s="137" t="s">
        <v>129</v>
      </c>
      <c r="G18" s="139">
        <v>215750.0</v>
      </c>
      <c r="J18" s="142" t="s">
        <v>128</v>
      </c>
      <c r="K18" s="137">
        <f>COUNTIF(E2:E118,"Funcionário Público")+COUNTIF(E2:E118,"Funcionária Pública")</f>
        <v>20</v>
      </c>
      <c r="L18" s="143">
        <f t="shared" ref="L18:L28" si="6">K18/$K$28</f>
        <v>0.2197802198</v>
      </c>
      <c r="M18" s="144">
        <f>SUMIFS(G2:G118,E2:E118,"Funcionária Pública")+SUMIFS(G2:G118,E2:E118,"Funcionário Público")</f>
        <v>4127437.47</v>
      </c>
      <c r="N18" s="145">
        <f t="shared" ref="N18:N28" si="7">M18/$M$28</f>
        <v>0.1295890306</v>
      </c>
      <c r="O18" s="144">
        <f>M18/(COUNTIFS(G2:G118,"&gt;0",E2:E118,"Funcionário Público")+COUNTIFS(G2:G118,"&gt;0",E2:E118,"Funcionária Pública"))</f>
        <v>206371.8735</v>
      </c>
      <c r="P18" s="149">
        <f>(COUNTIFS(G2:G118,"&gt;0",E2:E118,"Funcionário Público")+COUNTIFS(G2:G118,"&gt;0",E2:E118,"Funcionária Pública"))</f>
        <v>20</v>
      </c>
    </row>
    <row r="19" ht="15.75" customHeight="1">
      <c r="A19" s="141" t="s">
        <v>175</v>
      </c>
      <c r="B19" s="137" t="s">
        <v>127</v>
      </c>
      <c r="C19" s="138">
        <v>23072.0</v>
      </c>
      <c r="D19" s="137">
        <f t="shared" si="5"/>
        <v>56</v>
      </c>
      <c r="E19" s="137" t="s">
        <v>176</v>
      </c>
      <c r="F19" s="137" t="s">
        <v>129</v>
      </c>
      <c r="G19" s="139">
        <v>132923.0</v>
      </c>
      <c r="J19" s="142" t="s">
        <v>148</v>
      </c>
      <c r="K19" s="137">
        <f>COUNTIF(E2:E118,"Empresário")+COUNTIF(E2:E118,"Empresária")</f>
        <v>0</v>
      </c>
      <c r="L19" s="143">
        <f t="shared" si="6"/>
        <v>0</v>
      </c>
      <c r="M19" s="144">
        <f>SUMIFS(G2:G118,E2:E118,"Empresária")+SUMIFS(G2:G118,E2:E118,"Empresário")</f>
        <v>0</v>
      </c>
      <c r="N19" s="145">
        <f t="shared" si="7"/>
        <v>0</v>
      </c>
      <c r="O19" s="144" t="str">
        <f>M19/(COUNTIFS(G2:G118,"&gt;0",E2:E118,"Empresário")+COUNTIFS(G2:G118,"&gt;0",E2:E118,"Empresária"))</f>
        <v>#DIV/0!</v>
      </c>
    </row>
    <row r="20" ht="15.75" customHeight="1">
      <c r="A20" s="141" t="s">
        <v>177</v>
      </c>
      <c r="B20" s="137" t="s">
        <v>127</v>
      </c>
      <c r="C20" s="138">
        <v>29186.0</v>
      </c>
      <c r="D20" s="137">
        <f t="shared" si="5"/>
        <v>40</v>
      </c>
      <c r="E20" s="137" t="s">
        <v>151</v>
      </c>
      <c r="F20" s="137" t="s">
        <v>129</v>
      </c>
      <c r="G20" s="139">
        <f>707418+847182</f>
        <v>1554600</v>
      </c>
      <c r="J20" s="142" t="s">
        <v>151</v>
      </c>
      <c r="K20" s="137">
        <f>COUNTIF(E4:E120,"Advogado")+COUNTIF(E4:E120,"Advogada")</f>
        <v>12</v>
      </c>
      <c r="L20" s="143">
        <f t="shared" si="6"/>
        <v>0.1318681319</v>
      </c>
      <c r="M20" s="144">
        <f>SUMIFS(G2:G118,E2:E118,"Advogado")+SUMIFS(G2:G118,E2:E118,"Advogada")</f>
        <v>4618016.69</v>
      </c>
      <c r="N20" s="145">
        <f t="shared" si="7"/>
        <v>0.1449917316</v>
      </c>
      <c r="O20" s="144">
        <f>M20/(COUNTIFS(G2:G118,"&gt;0",E2:E118,"Advogada")+COUNTIFS(G2:G118,"&gt;0",E2:E118,"Advogado"))</f>
        <v>384834.7242</v>
      </c>
    </row>
    <row r="21" ht="15.75" customHeight="1">
      <c r="A21" s="142" t="s">
        <v>178</v>
      </c>
      <c r="B21" s="137" t="s">
        <v>135</v>
      </c>
      <c r="C21" s="138">
        <v>30936.0</v>
      </c>
      <c r="D21" s="137">
        <f t="shared" si="5"/>
        <v>35</v>
      </c>
      <c r="E21" s="137" t="s">
        <v>179</v>
      </c>
      <c r="F21" s="137" t="s">
        <v>129</v>
      </c>
      <c r="G21" s="139">
        <v>511766.0</v>
      </c>
      <c r="H21" s="149"/>
      <c r="I21" s="149"/>
      <c r="J21" s="142" t="s">
        <v>139</v>
      </c>
      <c r="K21" s="137">
        <f>COUNTIF(E5:E121,"Dentista")</f>
        <v>8</v>
      </c>
      <c r="L21" s="143">
        <f t="shared" si="6"/>
        <v>0.08791208791</v>
      </c>
      <c r="M21" s="144">
        <f>SUMIFS(G2:G118,E2:E118,"Dentista")</f>
        <v>1244788.11</v>
      </c>
      <c r="N21" s="145">
        <f t="shared" si="7"/>
        <v>0.03908257498</v>
      </c>
      <c r="O21" s="144">
        <f>M21/(COUNTIFS(G2:G118,"&gt;0",E2:E118,"Dentista"))</f>
        <v>155598.5138</v>
      </c>
    </row>
    <row r="22" ht="15.75" customHeight="1">
      <c r="A22" s="141" t="s">
        <v>180</v>
      </c>
      <c r="B22" s="137" t="s">
        <v>127</v>
      </c>
      <c r="C22" s="138">
        <v>26191.0</v>
      </c>
      <c r="D22" s="137">
        <f t="shared" si="5"/>
        <v>48</v>
      </c>
      <c r="E22" s="137" t="s">
        <v>181</v>
      </c>
      <c r="F22" s="137" t="s">
        <v>129</v>
      </c>
      <c r="G22" s="139">
        <v>916562.0</v>
      </c>
      <c r="J22" s="142" t="s">
        <v>174</v>
      </c>
      <c r="K22" s="137">
        <f>COUNTIF(E6:E122,"Médico")+COUNTIF(E6:E122,"Médica")</f>
        <v>13</v>
      </c>
      <c r="L22" s="143">
        <f t="shared" si="6"/>
        <v>0.1428571429</v>
      </c>
      <c r="M22" s="144">
        <f>SUMIFS(G2:G118,E2:E118,"Médico")+SUMIFS(G2:G118,E2:E118,"Médica")</f>
        <v>4432285.66</v>
      </c>
      <c r="N22" s="145">
        <f t="shared" si="7"/>
        <v>0.13916034</v>
      </c>
      <c r="O22" s="144">
        <f>M22/(COUNTIFS(G2:G118,"&gt;0",E2:E118,"Médico")+COUNTIFS(G2:G118,"&gt;0",E2:E118,"Médica"))</f>
        <v>369357.1383</v>
      </c>
    </row>
    <row r="23" ht="15.75" customHeight="1">
      <c r="A23" s="141" t="s">
        <v>182</v>
      </c>
      <c r="B23" s="137" t="s">
        <v>127</v>
      </c>
      <c r="C23" s="138">
        <v>32417.0</v>
      </c>
      <c r="D23" s="137">
        <f t="shared" si="5"/>
        <v>31</v>
      </c>
      <c r="E23" s="137" t="s">
        <v>148</v>
      </c>
      <c r="F23" s="137" t="s">
        <v>129</v>
      </c>
      <c r="G23" s="139">
        <v>332795.0</v>
      </c>
      <c r="J23" s="142" t="s">
        <v>183</v>
      </c>
      <c r="K23" s="137">
        <f>COUNTIF(E7:E123,"Administrador")+COUNTIF(E7:E123,"Administradora")</f>
        <v>4</v>
      </c>
      <c r="L23" s="143">
        <f t="shared" si="6"/>
        <v>0.04395604396</v>
      </c>
      <c r="M23" s="144">
        <f>SUMIFS(G2:G118,E2:E118,"Administradora")+SUMIFS(G2:G118,E2:E118,"Administrador")</f>
        <v>1272485.17</v>
      </c>
      <c r="N23" s="145">
        <f t="shared" si="7"/>
        <v>0.03995217875</v>
      </c>
      <c r="O23" s="144">
        <f>M23/(COUNTIFS(G2:G118,"&gt;0",E2:E118,"Administrador")+COUNTIFS(G2:G118,"&gt;0",E2:E118,"Administradora"))</f>
        <v>318121.2925</v>
      </c>
      <c r="Q23" s="149" t="s">
        <v>168</v>
      </c>
    </row>
    <row r="24" ht="15.75" customHeight="1">
      <c r="A24" s="141" t="s">
        <v>184</v>
      </c>
      <c r="B24" s="137" t="s">
        <v>135</v>
      </c>
      <c r="C24" s="138">
        <v>26324.0</v>
      </c>
      <c r="D24" s="137">
        <f t="shared" si="5"/>
        <v>47</v>
      </c>
      <c r="E24" s="137" t="s">
        <v>157</v>
      </c>
      <c r="F24" s="137" t="s">
        <v>129</v>
      </c>
      <c r="G24" s="139">
        <v>191406.0</v>
      </c>
      <c r="J24" s="142" t="s">
        <v>176</v>
      </c>
      <c r="K24" s="137">
        <f>COUNTIF(E8:E124,"Engenheiro")+COUNTIF(E8:E124,"Engenheira")</f>
        <v>6</v>
      </c>
      <c r="L24" s="143">
        <f t="shared" si="6"/>
        <v>0.06593406593</v>
      </c>
      <c r="M24" s="144">
        <f>SUMIFS(G2:G118,E2:E118,"Engenheira")+SUMIFS(G2:G118,E2:E118,"Engenheiro")</f>
        <v>1370551.77</v>
      </c>
      <c r="N24" s="145">
        <f t="shared" si="7"/>
        <v>0.04303117285</v>
      </c>
      <c r="O24" s="144">
        <f>M24/(COUNTIFS(G2:G118,"&gt;0",E2:E118,"Engenheiro")+COUNTIFS(G2:G118,"&gt;0",E2:E118,"Engenheira"))</f>
        <v>228425.295</v>
      </c>
      <c r="Q24" s="149" t="s">
        <v>168</v>
      </c>
    </row>
    <row r="25" ht="15.75" customHeight="1">
      <c r="A25" s="141" t="s">
        <v>185</v>
      </c>
      <c r="B25" s="137" t="s">
        <v>135</v>
      </c>
      <c r="C25" s="138">
        <v>24529.0</v>
      </c>
      <c r="D25" s="137">
        <f t="shared" si="5"/>
        <v>52</v>
      </c>
      <c r="E25" s="137" t="s">
        <v>186</v>
      </c>
      <c r="F25" s="137" t="s">
        <v>129</v>
      </c>
      <c r="G25" s="139">
        <v>91137.0</v>
      </c>
      <c r="J25" s="142" t="s">
        <v>163</v>
      </c>
      <c r="K25" s="137">
        <f>COUNTIF(E9:E125,"Aposentado")+COUNTIF(E9:E125,"Aposentada")</f>
        <v>8</v>
      </c>
      <c r="L25" s="143">
        <f t="shared" si="6"/>
        <v>0.08791208791</v>
      </c>
      <c r="M25" s="144">
        <f>SUMIFS(G2:G118,E2:E118,"Aposentada")+SUMIFS(G2:G118,E2:E118,"Aposentado")</f>
        <v>2458722</v>
      </c>
      <c r="N25" s="145">
        <f t="shared" si="7"/>
        <v>0.07719642095</v>
      </c>
      <c r="O25" s="144">
        <f>M25/(COUNTIFS(G2:G118,"&gt;0",E2:E118,"Aposentado")+COUNTIFS(G2:G118,"&gt;0",E2:E118,"Aposentada"))</f>
        <v>351246</v>
      </c>
    </row>
    <row r="26" ht="15.75" customHeight="1">
      <c r="A26" s="148" t="s">
        <v>187</v>
      </c>
      <c r="B26" s="137" t="s">
        <v>127</v>
      </c>
      <c r="C26" s="138">
        <v>28883.0</v>
      </c>
      <c r="D26" s="137">
        <f t="shared" si="5"/>
        <v>40</v>
      </c>
      <c r="E26" s="137" t="s">
        <v>174</v>
      </c>
      <c r="F26" s="137" t="s">
        <v>129</v>
      </c>
      <c r="G26" s="139">
        <v>271013.45</v>
      </c>
      <c r="J26" s="142" t="s">
        <v>188</v>
      </c>
      <c r="K26" s="137">
        <f>COUNTIF(E9:E125,"Autônomo")+COUNTIF(E9:E125,"Autônoma")</f>
        <v>4</v>
      </c>
      <c r="L26" s="143">
        <f t="shared" si="6"/>
        <v>0.04395604396</v>
      </c>
      <c r="M26" s="144">
        <f>SUMIFS(G2:G118,E2:E118,"Autônomo")+SUMIFS(G2:G118,E2:E118,"Autônoma")</f>
        <v>1175824.71</v>
      </c>
      <c r="N26" s="145">
        <f t="shared" si="7"/>
        <v>0.03691733318</v>
      </c>
      <c r="O26" s="144">
        <f>M26/(COUNTIFS(G2:G118,"&gt;0",E2:E118,"Autônomo")+COUNTIFS(G2:G118,"&gt;0",E2:E118,"Autônoma"))</f>
        <v>293956.1775</v>
      </c>
    </row>
    <row r="27" ht="15.75" customHeight="1">
      <c r="A27" s="141" t="s">
        <v>189</v>
      </c>
      <c r="B27" s="137" t="s">
        <v>135</v>
      </c>
      <c r="C27" s="138">
        <v>22919.0</v>
      </c>
      <c r="D27" s="137">
        <f t="shared" si="5"/>
        <v>57</v>
      </c>
      <c r="E27" s="137" t="s">
        <v>157</v>
      </c>
      <c r="F27" s="137" t="s">
        <v>129</v>
      </c>
      <c r="G27" s="139">
        <v>187575.0</v>
      </c>
      <c r="J27" s="142" t="s">
        <v>190</v>
      </c>
      <c r="K27" s="137">
        <v>16.0</v>
      </c>
      <c r="L27" s="143">
        <f t="shared" si="6"/>
        <v>0.1758241758</v>
      </c>
      <c r="M27" s="144">
        <f>M28-SUM(M18:M26)</f>
        <v>11150095.59</v>
      </c>
      <c r="N27" s="145">
        <f t="shared" si="7"/>
        <v>0.3500792171</v>
      </c>
      <c r="O27" s="144">
        <f>M27/15</f>
        <v>743339.706</v>
      </c>
    </row>
    <row r="28" ht="15.75" customHeight="1">
      <c r="A28" s="150" t="s">
        <v>191</v>
      </c>
      <c r="B28" s="137" t="s">
        <v>135</v>
      </c>
      <c r="C28" s="138">
        <v>25781.0</v>
      </c>
      <c r="D28" s="137">
        <f t="shared" si="5"/>
        <v>49</v>
      </c>
      <c r="E28" s="137"/>
      <c r="F28" s="137" t="s">
        <v>129</v>
      </c>
      <c r="G28" s="139">
        <v>0.0</v>
      </c>
      <c r="J28" s="142" t="s">
        <v>130</v>
      </c>
      <c r="K28" s="137">
        <f>SUM(K18:K27)</f>
        <v>91</v>
      </c>
      <c r="L28" s="143">
        <f t="shared" si="6"/>
        <v>1</v>
      </c>
      <c r="M28" s="144">
        <f>SUMIFS(G2:G118,E2:E118,"&lt;&gt;")</f>
        <v>31850207.17</v>
      </c>
      <c r="N28" s="145">
        <f t="shared" si="7"/>
        <v>1</v>
      </c>
      <c r="O28" s="144">
        <f>M28/K28</f>
        <v>350002.2766</v>
      </c>
    </row>
    <row r="29" ht="15.75" customHeight="1">
      <c r="A29" s="142" t="s">
        <v>192</v>
      </c>
      <c r="B29" s="137" t="s">
        <v>127</v>
      </c>
      <c r="C29" s="138">
        <v>27513.0</v>
      </c>
      <c r="D29" s="137">
        <f t="shared" si="5"/>
        <v>44</v>
      </c>
      <c r="E29" s="137" t="s">
        <v>151</v>
      </c>
      <c r="F29" s="137"/>
      <c r="G29" s="139">
        <v>57062.68</v>
      </c>
    </row>
    <row r="30" ht="15.75" customHeight="1">
      <c r="A30" s="142" t="s">
        <v>193</v>
      </c>
      <c r="B30" s="137" t="s">
        <v>135</v>
      </c>
      <c r="C30" s="138">
        <v>22401.0</v>
      </c>
      <c r="D30" s="137">
        <f t="shared" si="5"/>
        <v>58</v>
      </c>
      <c r="E30" s="137" t="s">
        <v>157</v>
      </c>
      <c r="F30" s="137" t="s">
        <v>129</v>
      </c>
      <c r="G30" s="139">
        <v>163478.0</v>
      </c>
    </row>
    <row r="31" ht="15.75" customHeight="1">
      <c r="A31" s="150" t="s">
        <v>194</v>
      </c>
      <c r="B31" s="137" t="s">
        <v>135</v>
      </c>
      <c r="C31" s="138">
        <v>19484.0</v>
      </c>
      <c r="D31" s="137">
        <f t="shared" si="5"/>
        <v>66</v>
      </c>
      <c r="E31" s="137" t="s">
        <v>195</v>
      </c>
      <c r="F31" s="137" t="s">
        <v>129</v>
      </c>
      <c r="G31" s="139">
        <v>0.0</v>
      </c>
      <c r="J31" s="135" t="s">
        <v>125</v>
      </c>
    </row>
    <row r="32" ht="15.75" customHeight="1">
      <c r="A32" s="141" t="s">
        <v>196</v>
      </c>
      <c r="B32" s="137" t="s">
        <v>127</v>
      </c>
      <c r="C32" s="138">
        <v>25747.0</v>
      </c>
      <c r="D32" s="137">
        <f t="shared" si="5"/>
        <v>49</v>
      </c>
      <c r="E32" s="137" t="s">
        <v>139</v>
      </c>
      <c r="F32" s="137" t="s">
        <v>129</v>
      </c>
      <c r="G32" s="139">
        <f>205400+183458</f>
        <v>388858</v>
      </c>
    </row>
    <row r="33" ht="15.75" customHeight="1">
      <c r="A33" s="141" t="s">
        <v>197</v>
      </c>
      <c r="B33" s="137" t="s">
        <v>127</v>
      </c>
      <c r="C33" s="138">
        <v>28151.0</v>
      </c>
      <c r="D33" s="137">
        <f t="shared" si="5"/>
        <v>42</v>
      </c>
      <c r="E33" s="137" t="s">
        <v>139</v>
      </c>
      <c r="F33" s="137" t="s">
        <v>129</v>
      </c>
      <c r="G33" s="139">
        <v>56328.0</v>
      </c>
    </row>
    <row r="34" ht="15.75" customHeight="1">
      <c r="A34" s="142" t="s">
        <v>198</v>
      </c>
      <c r="B34" s="137" t="s">
        <v>127</v>
      </c>
      <c r="C34" s="138">
        <v>27906.0</v>
      </c>
      <c r="D34" s="137">
        <f t="shared" si="5"/>
        <v>43</v>
      </c>
      <c r="E34" s="137" t="s">
        <v>188</v>
      </c>
      <c r="F34" s="137" t="s">
        <v>129</v>
      </c>
      <c r="G34" s="139">
        <v>257451.0</v>
      </c>
    </row>
    <row r="35" ht="15.75" customHeight="1">
      <c r="A35" s="142" t="s">
        <v>199</v>
      </c>
      <c r="B35" s="137" t="s">
        <v>127</v>
      </c>
      <c r="C35" s="138">
        <v>28906.0</v>
      </c>
      <c r="D35" s="137">
        <f t="shared" si="5"/>
        <v>40</v>
      </c>
      <c r="E35" s="137" t="s">
        <v>151</v>
      </c>
      <c r="F35" s="137" t="s">
        <v>129</v>
      </c>
      <c r="G35" s="139">
        <v>402433.0</v>
      </c>
    </row>
    <row r="36" ht="15.75" customHeight="1">
      <c r="A36" s="141" t="s">
        <v>200</v>
      </c>
      <c r="B36" s="137" t="s">
        <v>127</v>
      </c>
      <c r="C36" s="138">
        <v>30587.0</v>
      </c>
      <c r="D36" s="137">
        <f t="shared" si="5"/>
        <v>36</v>
      </c>
      <c r="E36" s="137" t="s">
        <v>174</v>
      </c>
      <c r="F36" s="137" t="s">
        <v>129</v>
      </c>
      <c r="G36" s="139">
        <f>458323+1000228</f>
        <v>1458551</v>
      </c>
    </row>
    <row r="37" ht="15.75" customHeight="1">
      <c r="A37" s="141" t="s">
        <v>201</v>
      </c>
      <c r="B37" s="137" t="s">
        <v>135</v>
      </c>
      <c r="C37" s="138">
        <v>15096.0</v>
      </c>
      <c r="D37" s="137">
        <f t="shared" si="5"/>
        <v>78</v>
      </c>
      <c r="E37" s="137" t="s">
        <v>195</v>
      </c>
      <c r="F37" s="137" t="s">
        <v>129</v>
      </c>
      <c r="G37" s="139">
        <v>179256.0</v>
      </c>
    </row>
    <row r="38" ht="15.75" customHeight="1">
      <c r="A38" s="141" t="s">
        <v>202</v>
      </c>
      <c r="B38" s="137" t="s">
        <v>127</v>
      </c>
      <c r="C38" s="138">
        <v>27655.0</v>
      </c>
      <c r="D38" s="137">
        <f t="shared" si="5"/>
        <v>44</v>
      </c>
      <c r="E38" s="137" t="s">
        <v>176</v>
      </c>
      <c r="F38" s="137" t="s">
        <v>203</v>
      </c>
      <c r="G38" s="139">
        <v>769189.0</v>
      </c>
      <c r="J38" s="149" t="s">
        <v>168</v>
      </c>
    </row>
    <row r="39" ht="15.75" customHeight="1">
      <c r="A39" s="141" t="s">
        <v>204</v>
      </c>
      <c r="B39" s="137" t="s">
        <v>127</v>
      </c>
      <c r="C39" s="138">
        <v>31245.0</v>
      </c>
      <c r="D39" s="137">
        <f t="shared" si="5"/>
        <v>34</v>
      </c>
      <c r="E39" s="137" t="s">
        <v>151</v>
      </c>
      <c r="F39" s="137" t="s">
        <v>129</v>
      </c>
      <c r="G39" s="139">
        <v>166417.0</v>
      </c>
      <c r="J39" s="149" t="s">
        <v>168</v>
      </c>
      <c r="K39" s="149" t="s">
        <v>168</v>
      </c>
    </row>
    <row r="40" ht="15.75" customHeight="1">
      <c r="A40" s="142" t="s">
        <v>205</v>
      </c>
      <c r="B40" s="137" t="s">
        <v>127</v>
      </c>
      <c r="C40" s="138">
        <v>28270.0</v>
      </c>
      <c r="D40" s="137">
        <f t="shared" si="5"/>
        <v>42</v>
      </c>
      <c r="E40" s="137" t="s">
        <v>174</v>
      </c>
      <c r="F40" s="137" t="s">
        <v>129</v>
      </c>
      <c r="G40" s="139">
        <v>208601.0</v>
      </c>
    </row>
    <row r="41" ht="15.75" customHeight="1">
      <c r="A41" s="148" t="s">
        <v>206</v>
      </c>
      <c r="B41" s="137" t="s">
        <v>127</v>
      </c>
      <c r="C41" s="138">
        <v>23924.0</v>
      </c>
      <c r="D41" s="137">
        <f t="shared" si="5"/>
        <v>54</v>
      </c>
      <c r="E41" s="137" t="s">
        <v>151</v>
      </c>
      <c r="F41" s="137"/>
      <c r="G41" s="139">
        <v>278844.53</v>
      </c>
      <c r="J41" s="149" t="s">
        <v>168</v>
      </c>
    </row>
    <row r="42" ht="15.75" customHeight="1">
      <c r="A42" s="148" t="s">
        <v>207</v>
      </c>
      <c r="B42" s="137" t="s">
        <v>127</v>
      </c>
      <c r="C42" s="138">
        <v>33469.0</v>
      </c>
      <c r="D42" s="137">
        <f t="shared" si="5"/>
        <v>28</v>
      </c>
      <c r="E42" s="137" t="s">
        <v>128</v>
      </c>
      <c r="F42" s="137" t="s">
        <v>208</v>
      </c>
      <c r="G42" s="139">
        <v>131927.0</v>
      </c>
      <c r="J42" s="149" t="s">
        <v>168</v>
      </c>
    </row>
    <row r="43" ht="15.75" customHeight="1">
      <c r="A43" s="141" t="s">
        <v>209</v>
      </c>
      <c r="B43" s="137" t="s">
        <v>127</v>
      </c>
      <c r="C43" s="138">
        <v>25643.0</v>
      </c>
      <c r="D43" s="137">
        <f t="shared" si="5"/>
        <v>49</v>
      </c>
      <c r="E43" s="137" t="s">
        <v>174</v>
      </c>
      <c r="F43" s="137" t="s">
        <v>129</v>
      </c>
      <c r="G43" s="139">
        <v>506417.0</v>
      </c>
      <c r="K43" s="149" t="s">
        <v>168</v>
      </c>
      <c r="L43" s="149" t="s">
        <v>168</v>
      </c>
    </row>
    <row r="44" ht="15.75" customHeight="1">
      <c r="A44" s="148" t="s">
        <v>210</v>
      </c>
      <c r="B44" s="137" t="s">
        <v>127</v>
      </c>
      <c r="C44" s="138">
        <v>32920.0</v>
      </c>
      <c r="D44" s="137">
        <f t="shared" si="5"/>
        <v>29</v>
      </c>
      <c r="E44" s="137" t="s">
        <v>151</v>
      </c>
      <c r="F44" s="137" t="s">
        <v>129</v>
      </c>
      <c r="G44" s="139">
        <v>123215.73</v>
      </c>
      <c r="K44" s="149" t="s">
        <v>168</v>
      </c>
    </row>
    <row r="45" ht="15.75" customHeight="1">
      <c r="A45" s="141" t="s">
        <v>211</v>
      </c>
      <c r="B45" s="137" t="s">
        <v>127</v>
      </c>
      <c r="C45" s="138">
        <v>30264.0</v>
      </c>
      <c r="D45" s="137">
        <f t="shared" si="5"/>
        <v>37</v>
      </c>
      <c r="E45" s="137" t="s">
        <v>148</v>
      </c>
      <c r="F45" s="137" t="s">
        <v>129</v>
      </c>
      <c r="G45" s="139">
        <v>141649.0</v>
      </c>
    </row>
    <row r="46" ht="15.75" customHeight="1">
      <c r="A46" s="141" t="s">
        <v>212</v>
      </c>
      <c r="B46" s="137" t="s">
        <v>135</v>
      </c>
      <c r="C46" s="138">
        <v>18097.0</v>
      </c>
      <c r="D46" s="137">
        <f t="shared" si="5"/>
        <v>70</v>
      </c>
      <c r="E46" s="137" t="s">
        <v>195</v>
      </c>
      <c r="F46" s="137" t="s">
        <v>129</v>
      </c>
      <c r="G46" s="139">
        <f>913577+225360</f>
        <v>1138937</v>
      </c>
    </row>
    <row r="47" ht="15.75" customHeight="1">
      <c r="A47" s="148" t="s">
        <v>213</v>
      </c>
      <c r="B47" s="137" t="s">
        <v>127</v>
      </c>
      <c r="C47" s="138">
        <v>24085.0</v>
      </c>
      <c r="D47" s="137">
        <f t="shared" si="5"/>
        <v>54</v>
      </c>
      <c r="E47" s="137" t="s">
        <v>214</v>
      </c>
      <c r="F47" s="137"/>
      <c r="G47" s="139">
        <v>611765.67</v>
      </c>
      <c r="L47" s="149" t="s">
        <v>168</v>
      </c>
    </row>
    <row r="48" ht="15.75" customHeight="1">
      <c r="A48" s="151" t="s">
        <v>215</v>
      </c>
      <c r="B48" s="137" t="s">
        <v>135</v>
      </c>
      <c r="C48" s="138">
        <v>31943.0</v>
      </c>
      <c r="D48" s="137">
        <f t="shared" si="5"/>
        <v>32</v>
      </c>
      <c r="E48" s="137" t="s">
        <v>216</v>
      </c>
      <c r="F48" s="137" t="s">
        <v>129</v>
      </c>
      <c r="G48" s="139">
        <v>275126.0</v>
      </c>
    </row>
    <row r="49" ht="15.75" customHeight="1">
      <c r="A49" s="151" t="s">
        <v>217</v>
      </c>
      <c r="B49" s="137" t="s">
        <v>127</v>
      </c>
      <c r="C49" s="138">
        <v>26994.0</v>
      </c>
      <c r="D49" s="137">
        <f t="shared" si="5"/>
        <v>46</v>
      </c>
      <c r="E49" s="137" t="s">
        <v>148</v>
      </c>
      <c r="F49" s="137" t="s">
        <v>129</v>
      </c>
      <c r="G49" s="139">
        <v>395619.0</v>
      </c>
    </row>
    <row r="50" ht="15.75" customHeight="1">
      <c r="A50" s="151" t="s">
        <v>218</v>
      </c>
      <c r="B50" s="137" t="s">
        <v>127</v>
      </c>
      <c r="C50" s="138">
        <v>32175.0</v>
      </c>
      <c r="D50" s="137">
        <f t="shared" si="5"/>
        <v>31</v>
      </c>
      <c r="E50" s="137" t="s">
        <v>148</v>
      </c>
      <c r="F50" s="137" t="s">
        <v>129</v>
      </c>
      <c r="G50" s="139">
        <v>125506.0</v>
      </c>
      <c r="J50" s="149" t="s">
        <v>168</v>
      </c>
    </row>
    <row r="51" ht="15.75" customHeight="1">
      <c r="A51" s="152" t="s">
        <v>219</v>
      </c>
      <c r="B51" s="137" t="s">
        <v>127</v>
      </c>
      <c r="C51" s="138">
        <v>29879.0</v>
      </c>
      <c r="D51" s="137">
        <f t="shared" si="5"/>
        <v>38</v>
      </c>
      <c r="E51" s="137" t="s">
        <v>174</v>
      </c>
      <c r="F51" s="137" t="s">
        <v>129</v>
      </c>
      <c r="G51" s="139">
        <f>165123+165077</f>
        <v>330200</v>
      </c>
      <c r="J51" s="149" t="s">
        <v>168</v>
      </c>
    </row>
    <row r="52" ht="15.75" customHeight="1">
      <c r="A52" s="141" t="s">
        <v>220</v>
      </c>
      <c r="B52" s="137" t="s">
        <v>127</v>
      </c>
      <c r="C52" s="138">
        <v>22158.0</v>
      </c>
      <c r="D52" s="137">
        <f t="shared" si="5"/>
        <v>59</v>
      </c>
      <c r="E52" s="137" t="s">
        <v>221</v>
      </c>
      <c r="F52" s="137" t="s">
        <v>129</v>
      </c>
      <c r="G52" s="139">
        <v>167058.0</v>
      </c>
    </row>
    <row r="53" ht="15.75" customHeight="1">
      <c r="A53" s="151" t="s">
        <v>222</v>
      </c>
      <c r="B53" s="137" t="s">
        <v>127</v>
      </c>
      <c r="C53" s="138">
        <v>13343.0</v>
      </c>
      <c r="D53" s="137">
        <f t="shared" si="5"/>
        <v>83</v>
      </c>
      <c r="E53" s="137" t="s">
        <v>163</v>
      </c>
      <c r="F53" s="137" t="s">
        <v>129</v>
      </c>
      <c r="G53" s="139">
        <v>119871.0</v>
      </c>
      <c r="J53" s="149" t="s">
        <v>168</v>
      </c>
    </row>
    <row r="54" ht="15.75" customHeight="1">
      <c r="A54" s="153" t="s">
        <v>223</v>
      </c>
      <c r="B54" s="137" t="s">
        <v>135</v>
      </c>
      <c r="C54" s="138"/>
      <c r="D54" s="137"/>
      <c r="E54" s="137" t="s">
        <v>224</v>
      </c>
      <c r="F54" s="137"/>
      <c r="G54" s="139">
        <v>0.0</v>
      </c>
    </row>
    <row r="55" ht="15.75" customHeight="1">
      <c r="A55" s="152" t="s">
        <v>225</v>
      </c>
      <c r="B55" s="137" t="s">
        <v>127</v>
      </c>
      <c r="C55" s="138">
        <v>23916.0</v>
      </c>
      <c r="D55" s="137">
        <f t="shared" ref="D55:D78" si="8">DATEDIF(C55,$C$121,"Y")</f>
        <v>54</v>
      </c>
      <c r="E55" s="137" t="s">
        <v>148</v>
      </c>
      <c r="F55" s="137" t="s">
        <v>129</v>
      </c>
      <c r="G55" s="139">
        <v>314725.0</v>
      </c>
    </row>
    <row r="56" ht="15.75" customHeight="1">
      <c r="A56" s="152" t="s">
        <v>226</v>
      </c>
      <c r="B56" s="137" t="s">
        <v>127</v>
      </c>
      <c r="C56" s="138">
        <v>29508.0</v>
      </c>
      <c r="D56" s="137">
        <f t="shared" si="8"/>
        <v>39</v>
      </c>
      <c r="E56" s="137" t="s">
        <v>181</v>
      </c>
      <c r="F56" s="137" t="s">
        <v>129</v>
      </c>
      <c r="G56" s="139">
        <v>105215.56</v>
      </c>
    </row>
    <row r="57" ht="15.75" customHeight="1">
      <c r="A57" s="151" t="s">
        <v>227</v>
      </c>
      <c r="B57" s="137" t="s">
        <v>127</v>
      </c>
      <c r="C57" s="138">
        <v>31417.0</v>
      </c>
      <c r="D57" s="137">
        <f t="shared" si="8"/>
        <v>33</v>
      </c>
      <c r="E57" s="137" t="s">
        <v>148</v>
      </c>
      <c r="F57" s="137" t="s">
        <v>129</v>
      </c>
      <c r="G57" s="139">
        <f>360253+251068</f>
        <v>611321</v>
      </c>
    </row>
    <row r="58" ht="15.75" customHeight="1">
      <c r="A58" s="151" t="s">
        <v>228</v>
      </c>
      <c r="B58" s="137" t="s">
        <v>135</v>
      </c>
      <c r="C58" s="138">
        <v>27619.0</v>
      </c>
      <c r="D58" s="137">
        <f t="shared" si="8"/>
        <v>44</v>
      </c>
      <c r="E58" s="137" t="s">
        <v>157</v>
      </c>
      <c r="F58" s="137" t="s">
        <v>129</v>
      </c>
      <c r="G58" s="139">
        <v>189120.0</v>
      </c>
    </row>
    <row r="59" ht="15.75" customHeight="1">
      <c r="A59" s="152" t="s">
        <v>229</v>
      </c>
      <c r="B59" s="137" t="s">
        <v>135</v>
      </c>
      <c r="C59" s="138">
        <v>21213.0</v>
      </c>
      <c r="D59" s="137">
        <f t="shared" si="8"/>
        <v>61</v>
      </c>
      <c r="E59" s="137" t="s">
        <v>139</v>
      </c>
      <c r="F59" s="137" t="s">
        <v>203</v>
      </c>
      <c r="G59" s="139">
        <v>16764.63</v>
      </c>
    </row>
    <row r="60" ht="15.75" customHeight="1">
      <c r="A60" s="151" t="s">
        <v>230</v>
      </c>
      <c r="B60" s="137" t="s">
        <v>127</v>
      </c>
      <c r="C60" s="138">
        <v>20736.0</v>
      </c>
      <c r="D60" s="137">
        <f t="shared" si="8"/>
        <v>63</v>
      </c>
      <c r="E60" s="137"/>
      <c r="F60" s="137" t="s">
        <v>129</v>
      </c>
      <c r="G60" s="139">
        <v>129393.0</v>
      </c>
    </row>
    <row r="61" ht="15.75" customHeight="1">
      <c r="A61" s="154" t="s">
        <v>231</v>
      </c>
      <c r="B61" s="137" t="s">
        <v>127</v>
      </c>
      <c r="C61" s="138">
        <v>21535.0</v>
      </c>
      <c r="D61" s="137">
        <f t="shared" si="8"/>
        <v>61</v>
      </c>
      <c r="E61" s="137" t="s">
        <v>128</v>
      </c>
      <c r="F61" s="137" t="s">
        <v>129</v>
      </c>
      <c r="G61" s="139">
        <v>69611.0</v>
      </c>
      <c r="K61" s="149"/>
    </row>
    <row r="62" ht="15.75" customHeight="1">
      <c r="A62" s="141" t="s">
        <v>232</v>
      </c>
      <c r="B62" s="137" t="s">
        <v>135</v>
      </c>
      <c r="C62" s="138">
        <v>28071.0</v>
      </c>
      <c r="D62" s="137">
        <f t="shared" si="8"/>
        <v>43</v>
      </c>
      <c r="E62" s="137" t="s">
        <v>233</v>
      </c>
      <c r="F62" s="137" t="s">
        <v>129</v>
      </c>
      <c r="G62" s="139">
        <f>419503+311767</f>
        <v>731270</v>
      </c>
    </row>
    <row r="63" ht="15.75" customHeight="1">
      <c r="A63" s="148" t="s">
        <v>234</v>
      </c>
      <c r="B63" s="137" t="s">
        <v>127</v>
      </c>
      <c r="C63" s="138">
        <v>27745.0</v>
      </c>
      <c r="D63" s="137">
        <f t="shared" si="8"/>
        <v>44</v>
      </c>
      <c r="E63" s="137" t="s">
        <v>151</v>
      </c>
      <c r="F63" s="137" t="s">
        <v>129</v>
      </c>
      <c r="G63" s="139">
        <f>994319.81+157168</f>
        <v>1151487.81</v>
      </c>
      <c r="J63" s="149" t="s">
        <v>168</v>
      </c>
    </row>
    <row r="64" ht="15.75" customHeight="1">
      <c r="A64" s="141" t="s">
        <v>235</v>
      </c>
      <c r="B64" s="137" t="s">
        <v>135</v>
      </c>
      <c r="C64" s="138">
        <v>24999.0</v>
      </c>
      <c r="D64" s="137">
        <f t="shared" si="8"/>
        <v>51</v>
      </c>
      <c r="E64" s="137" t="s">
        <v>236</v>
      </c>
      <c r="F64" s="137" t="s">
        <v>129</v>
      </c>
      <c r="G64" s="139">
        <v>108326.0</v>
      </c>
      <c r="J64" s="149" t="s">
        <v>168</v>
      </c>
    </row>
    <row r="65" ht="15.75" customHeight="1">
      <c r="A65" s="141" t="s">
        <v>237</v>
      </c>
      <c r="B65" s="137" t="s">
        <v>135</v>
      </c>
      <c r="C65" s="138">
        <v>18771.0</v>
      </c>
      <c r="D65" s="137">
        <f t="shared" si="8"/>
        <v>68</v>
      </c>
      <c r="E65" s="137" t="s">
        <v>195</v>
      </c>
      <c r="F65" s="137" t="s">
        <v>129</v>
      </c>
      <c r="G65" s="139">
        <v>92609.0</v>
      </c>
    </row>
    <row r="66" ht="15.75" customHeight="1">
      <c r="A66" s="142" t="s">
        <v>238</v>
      </c>
      <c r="B66" s="137" t="s">
        <v>135</v>
      </c>
      <c r="C66" s="138">
        <v>27098.0</v>
      </c>
      <c r="D66" s="137">
        <f t="shared" si="8"/>
        <v>45</v>
      </c>
      <c r="E66" s="137" t="s">
        <v>157</v>
      </c>
      <c r="F66" s="137" t="s">
        <v>129</v>
      </c>
      <c r="G66" s="139">
        <v>44491.05</v>
      </c>
      <c r="L66" s="149" t="s">
        <v>168</v>
      </c>
    </row>
    <row r="67" ht="15.75" customHeight="1">
      <c r="A67" s="141" t="s">
        <v>239</v>
      </c>
      <c r="B67" s="137" t="s">
        <v>135</v>
      </c>
      <c r="C67" s="138">
        <v>21881.0</v>
      </c>
      <c r="D67" s="137">
        <f t="shared" si="8"/>
        <v>60</v>
      </c>
      <c r="E67" s="137" t="s">
        <v>240</v>
      </c>
      <c r="F67" s="137" t="s">
        <v>129</v>
      </c>
      <c r="G67" s="139">
        <v>253693.0</v>
      </c>
      <c r="J67" s="149" t="s">
        <v>168</v>
      </c>
    </row>
    <row r="68" ht="15.75" customHeight="1">
      <c r="A68" s="142" t="s">
        <v>241</v>
      </c>
      <c r="B68" s="137" t="s">
        <v>135</v>
      </c>
      <c r="C68" s="138">
        <v>20961.0</v>
      </c>
      <c r="D68" s="137">
        <f t="shared" si="8"/>
        <v>62</v>
      </c>
      <c r="E68" s="137" t="s">
        <v>242</v>
      </c>
      <c r="F68" s="137" t="s">
        <v>129</v>
      </c>
      <c r="G68" s="139">
        <v>268632.52</v>
      </c>
      <c r="J68" s="149" t="s">
        <v>168</v>
      </c>
    </row>
    <row r="69" ht="15.75" customHeight="1">
      <c r="A69" s="150" t="s">
        <v>243</v>
      </c>
      <c r="B69" s="137" t="s">
        <v>135</v>
      </c>
      <c r="C69" s="138">
        <v>16541.0</v>
      </c>
      <c r="D69" s="137">
        <f t="shared" si="8"/>
        <v>74</v>
      </c>
      <c r="E69" s="137" t="s">
        <v>244</v>
      </c>
      <c r="F69" s="137" t="s">
        <v>129</v>
      </c>
      <c r="G69" s="139">
        <v>0.0</v>
      </c>
      <c r="L69" s="149" t="s">
        <v>168</v>
      </c>
    </row>
    <row r="70" ht="15.75" customHeight="1">
      <c r="A70" s="142" t="s">
        <v>245</v>
      </c>
      <c r="B70" s="137" t="s">
        <v>135</v>
      </c>
      <c r="C70" s="138">
        <v>17371.0</v>
      </c>
      <c r="D70" s="137">
        <f t="shared" si="8"/>
        <v>72</v>
      </c>
      <c r="E70" s="137" t="s">
        <v>224</v>
      </c>
      <c r="F70" s="137" t="s">
        <v>203</v>
      </c>
      <c r="G70" s="139">
        <v>118173.01</v>
      </c>
    </row>
    <row r="71" ht="15.75" customHeight="1">
      <c r="A71" s="141" t="s">
        <v>246</v>
      </c>
      <c r="B71" s="137" t="s">
        <v>135</v>
      </c>
      <c r="C71" s="138">
        <v>22041.0</v>
      </c>
      <c r="D71" s="137">
        <f t="shared" si="8"/>
        <v>59</v>
      </c>
      <c r="E71" s="137" t="s">
        <v>224</v>
      </c>
      <c r="F71" s="137" t="s">
        <v>129</v>
      </c>
      <c r="G71" s="139">
        <v>177455.0</v>
      </c>
      <c r="K71" s="149" t="s">
        <v>168</v>
      </c>
    </row>
    <row r="72" ht="15.75" customHeight="1">
      <c r="A72" s="141" t="s">
        <v>247</v>
      </c>
      <c r="B72" s="137" t="s">
        <v>127</v>
      </c>
      <c r="C72" s="138">
        <v>28553.0</v>
      </c>
      <c r="D72" s="137">
        <f t="shared" si="8"/>
        <v>41</v>
      </c>
      <c r="E72" s="137" t="s">
        <v>174</v>
      </c>
      <c r="F72" s="137" t="s">
        <v>129</v>
      </c>
      <c r="G72" s="139">
        <v>115496.0</v>
      </c>
      <c r="J72" s="149" t="s">
        <v>168</v>
      </c>
    </row>
    <row r="73" ht="15.75" customHeight="1">
      <c r="A73" s="141" t="s">
        <v>248</v>
      </c>
      <c r="B73" s="137" t="s">
        <v>127</v>
      </c>
      <c r="C73" s="138">
        <v>28738.0</v>
      </c>
      <c r="D73" s="137">
        <f t="shared" si="8"/>
        <v>41</v>
      </c>
      <c r="E73" s="137" t="s">
        <v>151</v>
      </c>
      <c r="F73" s="137" t="s">
        <v>129</v>
      </c>
      <c r="G73" s="139">
        <v>261709.0</v>
      </c>
    </row>
    <row r="74" ht="15.75" customHeight="1">
      <c r="A74" s="142" t="s">
        <v>249</v>
      </c>
      <c r="B74" s="137" t="s">
        <v>127</v>
      </c>
      <c r="C74" s="138">
        <v>24095.0</v>
      </c>
      <c r="D74" s="137">
        <f t="shared" si="8"/>
        <v>54</v>
      </c>
      <c r="E74" s="137" t="s">
        <v>148</v>
      </c>
      <c r="F74" s="137" t="s">
        <v>129</v>
      </c>
      <c r="G74" s="139">
        <v>0.0</v>
      </c>
    </row>
    <row r="75" ht="15.75" customHeight="1">
      <c r="A75" s="148" t="s">
        <v>250</v>
      </c>
      <c r="B75" s="137" t="s">
        <v>135</v>
      </c>
      <c r="C75" s="138">
        <v>25216.0</v>
      </c>
      <c r="D75" s="137">
        <f t="shared" si="8"/>
        <v>50</v>
      </c>
      <c r="E75" s="137" t="s">
        <v>251</v>
      </c>
      <c r="F75" s="137"/>
      <c r="G75" s="139">
        <v>695297.71</v>
      </c>
      <c r="J75" s="149" t="s">
        <v>168</v>
      </c>
    </row>
    <row r="76" ht="15.75" customHeight="1">
      <c r="A76" s="142" t="s">
        <v>252</v>
      </c>
      <c r="B76" s="137" t="s">
        <v>127</v>
      </c>
      <c r="C76" s="138">
        <v>32329.0</v>
      </c>
      <c r="D76" s="137">
        <f t="shared" si="8"/>
        <v>31</v>
      </c>
      <c r="E76" s="137" t="s">
        <v>148</v>
      </c>
      <c r="F76" s="137" t="s">
        <v>129</v>
      </c>
      <c r="G76" s="139">
        <v>184409.0</v>
      </c>
      <c r="J76" s="149" t="s">
        <v>168</v>
      </c>
    </row>
    <row r="77" ht="15.75" customHeight="1">
      <c r="A77" s="141" t="s">
        <v>253</v>
      </c>
      <c r="B77" s="137" t="s">
        <v>135</v>
      </c>
      <c r="C77" s="138">
        <v>30849.0</v>
      </c>
      <c r="D77" s="137">
        <f t="shared" si="8"/>
        <v>35</v>
      </c>
      <c r="E77" s="137" t="s">
        <v>157</v>
      </c>
      <c r="F77" s="137" t="s">
        <v>129</v>
      </c>
      <c r="G77" s="139">
        <v>117498.0</v>
      </c>
      <c r="K77" s="149" t="s">
        <v>168</v>
      </c>
    </row>
    <row r="78" ht="15.75" customHeight="1">
      <c r="A78" s="141" t="s">
        <v>254</v>
      </c>
      <c r="B78" s="137" t="s">
        <v>135</v>
      </c>
      <c r="C78" s="138">
        <v>31945.0</v>
      </c>
      <c r="D78" s="137">
        <f t="shared" si="8"/>
        <v>32</v>
      </c>
      <c r="E78" s="137" t="s">
        <v>157</v>
      </c>
      <c r="F78" s="137" t="s">
        <v>129</v>
      </c>
      <c r="G78" s="139">
        <f>286683+108380</f>
        <v>395063</v>
      </c>
      <c r="J78" s="149" t="s">
        <v>168</v>
      </c>
    </row>
    <row r="79" ht="15.75" customHeight="1">
      <c r="A79" s="141" t="s">
        <v>255</v>
      </c>
      <c r="B79" s="137" t="s">
        <v>135</v>
      </c>
      <c r="C79" s="138"/>
      <c r="D79" s="137"/>
      <c r="E79" s="137"/>
      <c r="F79" s="137" t="s">
        <v>129</v>
      </c>
      <c r="G79" s="139">
        <v>422200.0</v>
      </c>
    </row>
    <row r="80" ht="15.75" customHeight="1">
      <c r="A80" s="148" t="s">
        <v>256</v>
      </c>
      <c r="B80" s="137" t="s">
        <v>127</v>
      </c>
      <c r="C80" s="138">
        <v>34492.0</v>
      </c>
      <c r="D80" s="137">
        <f t="shared" ref="D80:D83" si="9">DATEDIF(C80,$C$121,"Y")</f>
        <v>25</v>
      </c>
      <c r="E80" s="137" t="s">
        <v>174</v>
      </c>
      <c r="F80" s="137" t="s">
        <v>257</v>
      </c>
      <c r="G80" s="139">
        <v>82175.56</v>
      </c>
      <c r="K80" s="149" t="s">
        <v>168</v>
      </c>
    </row>
    <row r="81" ht="15.75" customHeight="1">
      <c r="A81" s="142" t="s">
        <v>258</v>
      </c>
      <c r="B81" s="137" t="s">
        <v>127</v>
      </c>
      <c r="C81" s="138">
        <v>20947.0</v>
      </c>
      <c r="D81" s="137">
        <f t="shared" si="9"/>
        <v>62</v>
      </c>
      <c r="E81" s="137" t="s">
        <v>148</v>
      </c>
      <c r="F81" s="137" t="s">
        <v>259</v>
      </c>
      <c r="G81" s="139">
        <v>100737.25</v>
      </c>
    </row>
    <row r="82" ht="15.75" customHeight="1">
      <c r="A82" s="148" t="s">
        <v>260</v>
      </c>
      <c r="B82" s="137" t="s">
        <v>127</v>
      </c>
      <c r="C82" s="138">
        <v>29139.0</v>
      </c>
      <c r="D82" s="137">
        <f t="shared" si="9"/>
        <v>40</v>
      </c>
      <c r="E82" s="137" t="s">
        <v>151</v>
      </c>
      <c r="F82" s="137"/>
      <c r="G82" s="139">
        <v>310286.32</v>
      </c>
    </row>
    <row r="83" ht="15.75" customHeight="1">
      <c r="A83" s="141" t="s">
        <v>261</v>
      </c>
      <c r="B83" s="137" t="s">
        <v>127</v>
      </c>
      <c r="C83" s="138">
        <v>31630.0</v>
      </c>
      <c r="D83" s="137">
        <f t="shared" si="9"/>
        <v>33</v>
      </c>
      <c r="E83" s="137" t="s">
        <v>174</v>
      </c>
      <c r="F83" s="137" t="s">
        <v>129</v>
      </c>
      <c r="G83" s="139">
        <v>0.0</v>
      </c>
      <c r="J83" s="149" t="s">
        <v>168</v>
      </c>
    </row>
    <row r="84" ht="15.75" customHeight="1">
      <c r="A84" s="141" t="s">
        <v>262</v>
      </c>
      <c r="B84" s="137" t="s">
        <v>127</v>
      </c>
      <c r="C84" s="138"/>
      <c r="D84" s="137"/>
      <c r="E84" s="137"/>
      <c r="F84" s="137" t="s">
        <v>129</v>
      </c>
      <c r="G84" s="139">
        <v>113888.0</v>
      </c>
      <c r="K84" s="149" t="s">
        <v>168</v>
      </c>
    </row>
    <row r="85" ht="15.75" customHeight="1">
      <c r="A85" s="141" t="s">
        <v>263</v>
      </c>
      <c r="B85" s="137" t="s">
        <v>127</v>
      </c>
      <c r="C85" s="138">
        <v>28975.0</v>
      </c>
      <c r="D85" s="137">
        <f t="shared" ref="D85:D89" si="10">DATEDIF(C85,$C$121,"Y")</f>
        <v>40</v>
      </c>
      <c r="E85" s="137" t="s">
        <v>176</v>
      </c>
      <c r="F85" s="137" t="s">
        <v>129</v>
      </c>
      <c r="G85" s="139">
        <v>126001.0</v>
      </c>
    </row>
    <row r="86" ht="15.75" customHeight="1">
      <c r="A86" s="141" t="s">
        <v>264</v>
      </c>
      <c r="B86" s="137" t="s">
        <v>127</v>
      </c>
      <c r="C86" s="138">
        <v>23401.0</v>
      </c>
      <c r="D86" s="137">
        <f t="shared" si="10"/>
        <v>55</v>
      </c>
      <c r="E86" s="137" t="s">
        <v>148</v>
      </c>
      <c r="F86" s="137" t="s">
        <v>129</v>
      </c>
      <c r="G86" s="139">
        <f>532885+733156+661796</f>
        <v>1927837</v>
      </c>
      <c r="J86" s="149" t="s">
        <v>168</v>
      </c>
    </row>
    <row r="87" ht="15.75" customHeight="1">
      <c r="A87" s="141" t="s">
        <v>265</v>
      </c>
      <c r="B87" s="137" t="s">
        <v>127</v>
      </c>
      <c r="C87" s="138">
        <v>31878.0</v>
      </c>
      <c r="D87" s="137">
        <f t="shared" si="10"/>
        <v>32</v>
      </c>
      <c r="E87" s="137" t="s">
        <v>266</v>
      </c>
      <c r="F87" s="137" t="s">
        <v>129</v>
      </c>
      <c r="G87" s="139">
        <v>377504.0</v>
      </c>
      <c r="K87" s="149" t="s">
        <v>168</v>
      </c>
    </row>
    <row r="88" ht="15.75" customHeight="1">
      <c r="A88" s="150" t="s">
        <v>267</v>
      </c>
      <c r="B88" s="137" t="s">
        <v>127</v>
      </c>
      <c r="C88" s="138">
        <v>31643.0</v>
      </c>
      <c r="D88" s="137">
        <f t="shared" si="10"/>
        <v>33</v>
      </c>
      <c r="E88" s="137" t="s">
        <v>139</v>
      </c>
      <c r="F88" s="137" t="s">
        <v>142</v>
      </c>
      <c r="G88" s="139">
        <v>0.0</v>
      </c>
      <c r="J88" s="149" t="s">
        <v>168</v>
      </c>
    </row>
    <row r="89" ht="15.75" customHeight="1">
      <c r="A89" s="142" t="s">
        <v>268</v>
      </c>
      <c r="B89" s="137" t="s">
        <v>127</v>
      </c>
      <c r="C89" s="138">
        <v>32438.0</v>
      </c>
      <c r="D89" s="137">
        <f t="shared" si="10"/>
        <v>31</v>
      </c>
      <c r="E89" s="137" t="s">
        <v>188</v>
      </c>
      <c r="F89" s="137" t="s">
        <v>129</v>
      </c>
      <c r="G89" s="139">
        <v>119890.0</v>
      </c>
      <c r="J89" s="149" t="s">
        <v>168</v>
      </c>
    </row>
    <row r="90" ht="15.75" customHeight="1">
      <c r="A90" s="142" t="s">
        <v>269</v>
      </c>
      <c r="B90" s="137" t="s">
        <v>135</v>
      </c>
      <c r="C90" s="138"/>
      <c r="D90" s="137"/>
      <c r="E90" s="137" t="s">
        <v>136</v>
      </c>
      <c r="F90" s="137"/>
      <c r="G90" s="139"/>
      <c r="J90" s="149"/>
    </row>
    <row r="91" ht="15.75" customHeight="1">
      <c r="A91" s="148" t="s">
        <v>270</v>
      </c>
      <c r="B91" s="137" t="s">
        <v>127</v>
      </c>
      <c r="C91" s="138">
        <v>31537.0</v>
      </c>
      <c r="D91" s="137">
        <f t="shared" ref="D91:D118" si="11">DATEDIF(C91,$C$121,"Y")</f>
        <v>33</v>
      </c>
      <c r="E91" s="137" t="s">
        <v>148</v>
      </c>
      <c r="F91" s="137"/>
      <c r="G91" s="139">
        <v>403425.55</v>
      </c>
      <c r="J91" s="149" t="s">
        <v>168</v>
      </c>
    </row>
    <row r="92" ht="15.75" customHeight="1">
      <c r="A92" s="141" t="s">
        <v>271</v>
      </c>
      <c r="B92" s="137" t="s">
        <v>127</v>
      </c>
      <c r="C92" s="138">
        <v>32791.0</v>
      </c>
      <c r="D92" s="137">
        <f t="shared" si="11"/>
        <v>30</v>
      </c>
      <c r="E92" s="137" t="s">
        <v>174</v>
      </c>
      <c r="F92" s="137" t="s">
        <v>129</v>
      </c>
      <c r="G92" s="139">
        <v>153385.0</v>
      </c>
      <c r="J92" s="149" t="s">
        <v>168</v>
      </c>
    </row>
    <row r="93" ht="15.75" customHeight="1">
      <c r="A93" s="142" t="s">
        <v>272</v>
      </c>
      <c r="B93" s="137" t="s">
        <v>135</v>
      </c>
      <c r="C93" s="138">
        <v>32384.0</v>
      </c>
      <c r="D93" s="137">
        <f t="shared" si="11"/>
        <v>31</v>
      </c>
      <c r="E93" s="137" t="s">
        <v>160</v>
      </c>
      <c r="F93" s="137" t="s">
        <v>129</v>
      </c>
      <c r="G93" s="139">
        <v>96201.29</v>
      </c>
      <c r="J93" s="149" t="s">
        <v>168</v>
      </c>
      <c r="K93" s="149" t="s">
        <v>168</v>
      </c>
    </row>
    <row r="94" ht="15.75" customHeight="1">
      <c r="A94" s="141" t="s">
        <v>273</v>
      </c>
      <c r="B94" s="137" t="s">
        <v>135</v>
      </c>
      <c r="C94" s="138">
        <v>25391.0</v>
      </c>
      <c r="D94" s="137">
        <f t="shared" si="11"/>
        <v>50</v>
      </c>
      <c r="E94" s="137" t="s">
        <v>157</v>
      </c>
      <c r="F94" s="137" t="s">
        <v>129</v>
      </c>
      <c r="G94" s="139">
        <v>59844.0</v>
      </c>
      <c r="J94" s="149" t="s">
        <v>168</v>
      </c>
    </row>
    <row r="95" ht="15.75" customHeight="1">
      <c r="A95" s="141" t="s">
        <v>274</v>
      </c>
      <c r="B95" s="137" t="s">
        <v>127</v>
      </c>
      <c r="C95" s="138">
        <v>24203.0</v>
      </c>
      <c r="D95" s="137">
        <f t="shared" si="11"/>
        <v>53</v>
      </c>
      <c r="E95" s="137" t="s">
        <v>148</v>
      </c>
      <c r="F95" s="137" t="s">
        <v>129</v>
      </c>
      <c r="G95" s="139">
        <v>308040.0</v>
      </c>
    </row>
    <row r="96" ht="15.75" customHeight="1">
      <c r="A96" s="141" t="s">
        <v>275</v>
      </c>
      <c r="B96" s="137" t="s">
        <v>127</v>
      </c>
      <c r="C96" s="138">
        <v>20888.0</v>
      </c>
      <c r="D96" s="137">
        <f t="shared" si="11"/>
        <v>62</v>
      </c>
      <c r="E96" s="137" t="s">
        <v>128</v>
      </c>
      <c r="F96" s="137" t="s">
        <v>129</v>
      </c>
      <c r="G96" s="139">
        <v>1017197.0</v>
      </c>
      <c r="J96" s="149" t="s">
        <v>168</v>
      </c>
      <c r="K96" s="149" t="s">
        <v>168</v>
      </c>
    </row>
    <row r="97" ht="15.75" customHeight="1">
      <c r="A97" s="142" t="s">
        <v>276</v>
      </c>
      <c r="B97" s="137" t="s">
        <v>127</v>
      </c>
      <c r="C97" s="138">
        <v>21799.0</v>
      </c>
      <c r="D97" s="137">
        <f t="shared" si="11"/>
        <v>60</v>
      </c>
      <c r="E97" s="137" t="s">
        <v>176</v>
      </c>
      <c r="F97" s="137" t="s">
        <v>129</v>
      </c>
      <c r="G97" s="139">
        <v>71421.48</v>
      </c>
    </row>
    <row r="98" ht="15.75" customHeight="1">
      <c r="A98" s="141" t="s">
        <v>277</v>
      </c>
      <c r="B98" s="137" t="s">
        <v>135</v>
      </c>
      <c r="C98" s="138">
        <v>21043.0</v>
      </c>
      <c r="D98" s="137">
        <f t="shared" si="11"/>
        <v>62</v>
      </c>
      <c r="E98" s="137" t="s">
        <v>224</v>
      </c>
      <c r="F98" s="137" t="s">
        <v>129</v>
      </c>
      <c r="G98" s="139">
        <v>67969.0</v>
      </c>
      <c r="J98" s="149" t="s">
        <v>168</v>
      </c>
    </row>
    <row r="99" ht="15.75" customHeight="1">
      <c r="A99" s="141" t="s">
        <v>278</v>
      </c>
      <c r="B99" s="137" t="s">
        <v>127</v>
      </c>
      <c r="C99" s="138">
        <v>29136.0</v>
      </c>
      <c r="D99" s="137">
        <f t="shared" si="11"/>
        <v>40</v>
      </c>
      <c r="E99" s="137" t="s">
        <v>128</v>
      </c>
      <c r="F99" s="137" t="s">
        <v>129</v>
      </c>
      <c r="G99" s="139">
        <v>62757.0</v>
      </c>
    </row>
    <row r="100" ht="15.75" customHeight="1">
      <c r="A100" s="141" t="s">
        <v>279</v>
      </c>
      <c r="B100" s="137" t="s">
        <v>127</v>
      </c>
      <c r="C100" s="138">
        <v>32029.0</v>
      </c>
      <c r="D100" s="137">
        <f t="shared" si="11"/>
        <v>32</v>
      </c>
      <c r="E100" s="137" t="s">
        <v>128</v>
      </c>
      <c r="F100" s="137" t="s">
        <v>129</v>
      </c>
      <c r="G100" s="139">
        <f>133946+176866</f>
        <v>310812</v>
      </c>
      <c r="J100" s="149" t="s">
        <v>168</v>
      </c>
    </row>
    <row r="101" ht="15.75" customHeight="1">
      <c r="A101" s="141" t="s">
        <v>280</v>
      </c>
      <c r="B101" s="137" t="s">
        <v>127</v>
      </c>
      <c r="C101" s="138">
        <v>24485.0</v>
      </c>
      <c r="D101" s="137">
        <f t="shared" si="11"/>
        <v>52</v>
      </c>
      <c r="E101" s="137" t="s">
        <v>174</v>
      </c>
      <c r="F101" s="137" t="s">
        <v>129</v>
      </c>
      <c r="G101" s="139">
        <v>60784.0</v>
      </c>
    </row>
    <row r="102" ht="15.75" customHeight="1">
      <c r="A102" s="148" t="s">
        <v>281</v>
      </c>
      <c r="B102" s="137" t="s">
        <v>135</v>
      </c>
      <c r="C102" s="138">
        <v>21939.0</v>
      </c>
      <c r="D102" s="137">
        <f t="shared" si="11"/>
        <v>59</v>
      </c>
      <c r="E102" s="137" t="s">
        <v>236</v>
      </c>
      <c r="F102" s="137"/>
      <c r="G102" s="139">
        <v>198476.5</v>
      </c>
    </row>
    <row r="103" ht="15.75" customHeight="1">
      <c r="A103" s="148" t="s">
        <v>282</v>
      </c>
      <c r="B103" s="137" t="s">
        <v>127</v>
      </c>
      <c r="C103" s="138">
        <v>27955.0</v>
      </c>
      <c r="D103" s="137">
        <f t="shared" si="11"/>
        <v>43</v>
      </c>
      <c r="E103" s="137" t="s">
        <v>181</v>
      </c>
      <c r="F103" s="137" t="s">
        <v>129</v>
      </c>
      <c r="G103" s="139">
        <v>150629.56</v>
      </c>
      <c r="M103" s="149" t="s">
        <v>168</v>
      </c>
    </row>
    <row r="104" ht="15.75" customHeight="1">
      <c r="A104" s="141" t="s">
        <v>283</v>
      </c>
      <c r="B104" s="137" t="s">
        <v>135</v>
      </c>
      <c r="C104" s="138">
        <v>28704.0</v>
      </c>
      <c r="D104" s="137">
        <f t="shared" si="11"/>
        <v>41</v>
      </c>
      <c r="E104" s="137" t="s">
        <v>139</v>
      </c>
      <c r="F104" s="137" t="s">
        <v>203</v>
      </c>
      <c r="G104" s="139">
        <v>100118.47</v>
      </c>
      <c r="H104" s="149"/>
      <c r="I104" s="149"/>
    </row>
    <row r="105" ht="15.75" customHeight="1">
      <c r="A105" s="148" t="s">
        <v>284</v>
      </c>
      <c r="B105" s="137" t="s">
        <v>135</v>
      </c>
      <c r="C105" s="138">
        <v>29520.0</v>
      </c>
      <c r="D105" s="137">
        <f t="shared" si="11"/>
        <v>39</v>
      </c>
      <c r="E105" s="137" t="s">
        <v>285</v>
      </c>
      <c r="F105" s="137"/>
      <c r="G105" s="139">
        <v>354808.07</v>
      </c>
      <c r="L105" s="149" t="s">
        <v>168</v>
      </c>
    </row>
    <row r="106" ht="15.75" customHeight="1">
      <c r="A106" s="142" t="s">
        <v>286</v>
      </c>
      <c r="B106" s="137" t="s">
        <v>135</v>
      </c>
      <c r="C106" s="138">
        <v>29544.0</v>
      </c>
      <c r="D106" s="137">
        <f t="shared" si="11"/>
        <v>39</v>
      </c>
      <c r="E106" s="137" t="s">
        <v>251</v>
      </c>
      <c r="F106" s="137" t="s">
        <v>129</v>
      </c>
      <c r="G106" s="139">
        <v>103186.0</v>
      </c>
      <c r="K106" s="149" t="s">
        <v>168</v>
      </c>
    </row>
    <row r="107" ht="15.75" customHeight="1">
      <c r="A107" s="141" t="s">
        <v>287</v>
      </c>
      <c r="B107" s="137" t="s">
        <v>135</v>
      </c>
      <c r="C107" s="138">
        <v>21261.0</v>
      </c>
      <c r="D107" s="137">
        <f t="shared" si="11"/>
        <v>61</v>
      </c>
      <c r="E107" s="137" t="s">
        <v>288</v>
      </c>
      <c r="F107" s="137" t="s">
        <v>164</v>
      </c>
      <c r="G107" s="139">
        <v>210352.0</v>
      </c>
      <c r="J107" s="149" t="s">
        <v>168</v>
      </c>
    </row>
    <row r="108" ht="15.75" customHeight="1">
      <c r="A108" s="148" t="s">
        <v>289</v>
      </c>
      <c r="B108" s="137" t="s">
        <v>127</v>
      </c>
      <c r="C108" s="138">
        <v>21704.0</v>
      </c>
      <c r="D108" s="137">
        <f t="shared" si="11"/>
        <v>60</v>
      </c>
      <c r="E108" s="137" t="s">
        <v>174</v>
      </c>
      <c r="F108" s="137"/>
      <c r="G108" s="139">
        <v>518146.65</v>
      </c>
      <c r="K108" s="149" t="s">
        <v>168</v>
      </c>
    </row>
    <row r="109" ht="15.75" customHeight="1">
      <c r="A109" s="142" t="s">
        <v>290</v>
      </c>
      <c r="B109" s="137" t="s">
        <v>135</v>
      </c>
      <c r="C109" s="138">
        <v>21926.0</v>
      </c>
      <c r="D109" s="137">
        <f t="shared" si="11"/>
        <v>59</v>
      </c>
      <c r="E109" s="137" t="s">
        <v>195</v>
      </c>
      <c r="F109" s="137" t="s">
        <v>129</v>
      </c>
      <c r="G109" s="139">
        <v>168315.0</v>
      </c>
    </row>
    <row r="110" ht="15.75" customHeight="1">
      <c r="A110" s="141" t="s">
        <v>291</v>
      </c>
      <c r="B110" s="137" t="s">
        <v>135</v>
      </c>
      <c r="C110" s="138">
        <v>31805.0</v>
      </c>
      <c r="D110" s="137">
        <f t="shared" si="11"/>
        <v>32</v>
      </c>
      <c r="E110" s="137" t="s">
        <v>292</v>
      </c>
      <c r="F110" s="137" t="s">
        <v>129</v>
      </c>
      <c r="G110" s="139">
        <v>123497.0</v>
      </c>
    </row>
    <row r="111" ht="15.75" customHeight="1">
      <c r="A111" s="141" t="s">
        <v>293</v>
      </c>
      <c r="B111" s="137" t="s">
        <v>135</v>
      </c>
      <c r="C111" s="138">
        <v>32080.0</v>
      </c>
      <c r="D111" s="137">
        <f t="shared" si="11"/>
        <v>32</v>
      </c>
      <c r="E111" s="137" t="s">
        <v>157</v>
      </c>
      <c r="F111" s="137" t="s">
        <v>129</v>
      </c>
      <c r="G111" s="139">
        <v>135476.0</v>
      </c>
    </row>
    <row r="112" ht="15.75" customHeight="1">
      <c r="A112" s="141" t="s">
        <v>294</v>
      </c>
      <c r="B112" s="137" t="s">
        <v>135</v>
      </c>
      <c r="C112" s="138">
        <v>32700.0</v>
      </c>
      <c r="D112" s="137">
        <f t="shared" si="11"/>
        <v>30</v>
      </c>
      <c r="E112" s="137" t="s">
        <v>295</v>
      </c>
      <c r="F112" s="137" t="s">
        <v>129</v>
      </c>
      <c r="G112" s="139">
        <v>5250.0</v>
      </c>
      <c r="J112" s="149" t="s">
        <v>168</v>
      </c>
    </row>
    <row r="113" ht="15.75" customHeight="1">
      <c r="A113" s="141" t="s">
        <v>296</v>
      </c>
      <c r="B113" s="137" t="s">
        <v>127</v>
      </c>
      <c r="C113" s="138">
        <v>29491.0</v>
      </c>
      <c r="D113" s="137">
        <f t="shared" si="11"/>
        <v>39</v>
      </c>
      <c r="E113" s="137"/>
      <c r="F113" s="137" t="s">
        <v>129</v>
      </c>
      <c r="G113" s="139">
        <v>61457.0</v>
      </c>
      <c r="J113" s="149" t="s">
        <v>168</v>
      </c>
    </row>
    <row r="114" ht="15.75" customHeight="1">
      <c r="A114" s="150" t="s">
        <v>297</v>
      </c>
      <c r="B114" s="137" t="s">
        <v>127</v>
      </c>
      <c r="C114" s="138">
        <v>20383.0</v>
      </c>
      <c r="D114" s="137">
        <f t="shared" si="11"/>
        <v>64</v>
      </c>
      <c r="E114" s="137" t="s">
        <v>298</v>
      </c>
      <c r="F114" s="137" t="s">
        <v>129</v>
      </c>
      <c r="G114" s="139">
        <v>185472.0</v>
      </c>
      <c r="J114" s="149" t="s">
        <v>168</v>
      </c>
      <c r="K114" s="149" t="s">
        <v>168</v>
      </c>
    </row>
    <row r="115" ht="15.75" customHeight="1">
      <c r="A115" s="142" t="s">
        <v>299</v>
      </c>
      <c r="B115" s="137" t="s">
        <v>127</v>
      </c>
      <c r="C115" s="138">
        <v>36924.0</v>
      </c>
      <c r="D115" s="137">
        <f t="shared" si="11"/>
        <v>18</v>
      </c>
      <c r="E115" s="137" t="s">
        <v>148</v>
      </c>
      <c r="F115" s="137" t="s">
        <v>129</v>
      </c>
      <c r="G115" s="139">
        <v>238256.0</v>
      </c>
      <c r="L115" s="149" t="s">
        <v>168</v>
      </c>
    </row>
    <row r="116" ht="15.75" customHeight="1">
      <c r="A116" s="141" t="s">
        <v>300</v>
      </c>
      <c r="B116" s="137" t="s">
        <v>135</v>
      </c>
      <c r="C116" s="138">
        <v>21111.0</v>
      </c>
      <c r="D116" s="137">
        <f t="shared" si="11"/>
        <v>62</v>
      </c>
      <c r="E116" s="137" t="s">
        <v>195</v>
      </c>
      <c r="F116" s="137" t="s">
        <v>129</v>
      </c>
      <c r="G116" s="139">
        <v>612317.0</v>
      </c>
    </row>
    <row r="117" ht="15.75" customHeight="1">
      <c r="A117" s="141" t="s">
        <v>301</v>
      </c>
      <c r="B117" s="137" t="s">
        <v>127</v>
      </c>
      <c r="C117" s="138">
        <v>24865.0</v>
      </c>
      <c r="D117" s="137">
        <f t="shared" si="11"/>
        <v>51</v>
      </c>
      <c r="E117" s="137" t="s">
        <v>139</v>
      </c>
      <c r="F117" s="137" t="s">
        <v>129</v>
      </c>
      <c r="G117" s="139">
        <v>278735.0</v>
      </c>
    </row>
    <row r="118" ht="15.75" customHeight="1">
      <c r="A118" s="148" t="s">
        <v>302</v>
      </c>
      <c r="B118" s="137" t="s">
        <v>127</v>
      </c>
      <c r="C118" s="138">
        <v>28041.0</v>
      </c>
      <c r="D118" s="137">
        <f t="shared" si="11"/>
        <v>43</v>
      </c>
      <c r="E118" s="137" t="s">
        <v>303</v>
      </c>
      <c r="F118" s="137"/>
      <c r="G118" s="139">
        <v>104765.52</v>
      </c>
    </row>
    <row r="119" ht="15.75" customHeight="1">
      <c r="B119" s="155"/>
      <c r="C119" s="155" t="s">
        <v>304</v>
      </c>
      <c r="D119" s="155"/>
      <c r="E119" s="155" t="s">
        <v>304</v>
      </c>
      <c r="F119" s="155"/>
      <c r="G119" s="155" t="s">
        <v>130</v>
      </c>
    </row>
    <row r="120" ht="15.75" customHeight="1">
      <c r="B120" s="155"/>
      <c r="C120" s="155">
        <f>COUNTIF(C2:C118,"")</f>
        <v>5</v>
      </c>
      <c r="D120" s="155"/>
      <c r="E120" s="155">
        <f>COUNTIF(E2:E118,"")</f>
        <v>5</v>
      </c>
      <c r="F120" s="155"/>
      <c r="G120" s="156">
        <f>SUM(G2:G119)</f>
        <v>32577145.17</v>
      </c>
      <c r="J120" s="149" t="s">
        <v>168</v>
      </c>
    </row>
    <row r="121" ht="15.75" customHeight="1">
      <c r="B121" s="155"/>
      <c r="C121" s="157">
        <v>43833.0</v>
      </c>
      <c r="D121" s="155"/>
      <c r="E121" s="155"/>
      <c r="F121" s="155"/>
    </row>
    <row r="122" ht="15.75" customHeight="1">
      <c r="B122" s="155"/>
      <c r="C122" s="155"/>
      <c r="D122" s="155"/>
      <c r="E122" s="155"/>
      <c r="F122" s="155"/>
    </row>
    <row r="123" ht="15.75" customHeight="1">
      <c r="B123" s="155"/>
      <c r="C123" s="155"/>
      <c r="D123" s="155"/>
      <c r="E123" s="155"/>
      <c r="F123" s="155"/>
    </row>
    <row r="124" ht="15.75" customHeight="1">
      <c r="B124" s="155"/>
      <c r="C124" s="155"/>
      <c r="D124" s="155"/>
      <c r="E124" s="155"/>
      <c r="F124" s="155"/>
    </row>
    <row r="125" ht="15.75" customHeight="1">
      <c r="A125" s="142" t="s">
        <v>305</v>
      </c>
      <c r="B125" s="144">
        <v>3.262206002E7</v>
      </c>
      <c r="C125" s="144">
        <v>799508.4</v>
      </c>
      <c r="D125" s="144">
        <v>7162789.72</v>
      </c>
      <c r="E125" s="158">
        <f t="shared" ref="E125:E127" si="12">SUM(B125:D125)</f>
        <v>40584358.14</v>
      </c>
      <c r="F125" s="155"/>
    </row>
    <row r="126" ht="15.75" customHeight="1">
      <c r="A126" s="142" t="s">
        <v>306</v>
      </c>
      <c r="B126" s="144">
        <v>3.50797521E7</v>
      </c>
      <c r="C126" s="144">
        <v>1206943.15</v>
      </c>
      <c r="D126" s="144">
        <v>7539307.39</v>
      </c>
      <c r="E126" s="158">
        <f t="shared" si="12"/>
        <v>43826002.64</v>
      </c>
      <c r="F126" s="155"/>
    </row>
    <row r="127" ht="15.75" customHeight="1">
      <c r="A127" s="142" t="s">
        <v>307</v>
      </c>
      <c r="B127" s="144">
        <v>3.236243678E7</v>
      </c>
      <c r="C127" s="144">
        <v>1197314.59</v>
      </c>
      <c r="D127" s="144">
        <v>6426195.59</v>
      </c>
      <c r="E127" s="158">
        <f t="shared" si="12"/>
        <v>39985946.96</v>
      </c>
      <c r="F127" s="155"/>
    </row>
    <row r="128" ht="15.75" customHeight="1">
      <c r="B128" s="155"/>
      <c r="C128" s="155"/>
      <c r="D128" s="155"/>
      <c r="E128" s="155"/>
      <c r="F128" s="155"/>
    </row>
    <row r="129" ht="15.75" customHeight="1">
      <c r="B129" s="155"/>
      <c r="C129" s="155"/>
      <c r="D129" s="155"/>
      <c r="E129" s="155"/>
      <c r="F129" s="155"/>
    </row>
    <row r="130" ht="15.75" customHeight="1">
      <c r="B130" s="155"/>
      <c r="C130" s="155"/>
      <c r="D130" s="155"/>
      <c r="E130" s="155"/>
      <c r="F130" s="155"/>
    </row>
    <row r="131" ht="15.75" customHeight="1">
      <c r="B131" s="155"/>
      <c r="C131" s="155"/>
      <c r="D131" s="155"/>
      <c r="E131" s="155"/>
      <c r="F131" s="155"/>
    </row>
    <row r="132" ht="15.75" customHeight="1">
      <c r="B132" s="155"/>
      <c r="C132" s="155"/>
      <c r="D132" s="155"/>
      <c r="E132" s="155"/>
      <c r="F132" s="155"/>
    </row>
    <row r="133" ht="15.75" customHeight="1">
      <c r="B133" s="155"/>
      <c r="C133" s="155"/>
      <c r="D133" s="155"/>
      <c r="E133" s="155"/>
      <c r="F133" s="155"/>
    </row>
    <row r="134" ht="15.75" customHeight="1">
      <c r="B134" s="155"/>
      <c r="C134" s="155"/>
      <c r="D134" s="155"/>
      <c r="E134" s="155"/>
      <c r="F134" s="155"/>
    </row>
    <row r="135" ht="15.75" customHeight="1">
      <c r="B135" s="155"/>
      <c r="C135" s="155"/>
      <c r="D135" s="155"/>
      <c r="E135" s="155"/>
      <c r="F135" s="155"/>
    </row>
    <row r="136" ht="15.75" customHeight="1">
      <c r="B136" s="155"/>
      <c r="C136" s="155"/>
      <c r="D136" s="155"/>
      <c r="E136" s="155"/>
      <c r="F136" s="155"/>
    </row>
    <row r="137" ht="15.75" customHeight="1">
      <c r="B137" s="155"/>
      <c r="C137" s="155"/>
      <c r="D137" s="155"/>
      <c r="E137" s="155"/>
      <c r="F137" s="155"/>
    </row>
    <row r="138" ht="15.75" customHeight="1">
      <c r="B138" s="155"/>
      <c r="C138" s="155"/>
      <c r="D138" s="155"/>
      <c r="E138" s="155"/>
      <c r="F138" s="155"/>
    </row>
    <row r="139" ht="15.75" customHeight="1">
      <c r="B139" s="155"/>
      <c r="C139" s="155"/>
      <c r="D139" s="155"/>
      <c r="E139" s="155"/>
      <c r="F139" s="155"/>
    </row>
    <row r="140" ht="15.75" customHeight="1">
      <c r="B140" s="155"/>
      <c r="C140" s="155"/>
      <c r="D140" s="155"/>
      <c r="E140" s="155"/>
      <c r="F140" s="155"/>
    </row>
    <row r="141" ht="15.75" customHeight="1">
      <c r="B141" s="155"/>
      <c r="C141" s="155"/>
      <c r="D141" s="155"/>
      <c r="E141" s="155"/>
      <c r="F141" s="155"/>
    </row>
    <row r="142" ht="15.75" customHeight="1">
      <c r="B142" s="155"/>
      <c r="C142" s="155"/>
      <c r="D142" s="155"/>
      <c r="E142" s="155"/>
      <c r="F142" s="155"/>
    </row>
    <row r="143" ht="15.75" customHeight="1">
      <c r="B143" s="155"/>
      <c r="C143" s="155"/>
      <c r="D143" s="155"/>
      <c r="E143" s="155"/>
      <c r="F143" s="155"/>
    </row>
    <row r="144" ht="15.75" customHeight="1">
      <c r="B144" s="155"/>
      <c r="C144" s="155"/>
      <c r="D144" s="155"/>
      <c r="E144" s="155"/>
      <c r="F144" s="155"/>
    </row>
    <row r="145" ht="15.75" customHeight="1">
      <c r="B145" s="155"/>
      <c r="C145" s="155"/>
      <c r="D145" s="155"/>
      <c r="E145" s="155"/>
      <c r="F145" s="155"/>
    </row>
    <row r="146" ht="15.75" customHeight="1">
      <c r="B146" s="155"/>
      <c r="C146" s="155"/>
      <c r="D146" s="155"/>
      <c r="E146" s="155"/>
      <c r="F146" s="155"/>
    </row>
    <row r="147" ht="15.75" customHeight="1">
      <c r="B147" s="155"/>
      <c r="C147" s="155"/>
      <c r="D147" s="155"/>
      <c r="E147" s="155"/>
      <c r="F147" s="155"/>
    </row>
    <row r="148" ht="15.75" customHeight="1">
      <c r="B148" s="155"/>
      <c r="C148" s="155"/>
      <c r="D148" s="155"/>
      <c r="E148" s="155"/>
      <c r="F148" s="155"/>
    </row>
    <row r="149" ht="15.75" customHeight="1">
      <c r="B149" s="155"/>
      <c r="C149" s="155"/>
      <c r="D149" s="155"/>
      <c r="E149" s="155"/>
      <c r="F149" s="155"/>
    </row>
    <row r="150" ht="15.75" customHeight="1">
      <c r="B150" s="155"/>
      <c r="C150" s="155"/>
      <c r="D150" s="155"/>
      <c r="E150" s="155"/>
      <c r="F150" s="155"/>
    </row>
    <row r="151" ht="15.75" customHeight="1">
      <c r="B151" s="155"/>
      <c r="C151" s="155"/>
      <c r="D151" s="155"/>
      <c r="E151" s="155"/>
      <c r="F151" s="155"/>
    </row>
    <row r="152" ht="15.75" customHeight="1">
      <c r="B152" s="155"/>
      <c r="C152" s="155"/>
      <c r="D152" s="155"/>
      <c r="E152" s="155"/>
      <c r="F152" s="155"/>
    </row>
    <row r="153" ht="15.75" customHeight="1">
      <c r="B153" s="155"/>
      <c r="C153" s="155"/>
      <c r="D153" s="155"/>
      <c r="E153" s="155"/>
      <c r="F153" s="155"/>
    </row>
    <row r="154" ht="15.75" customHeight="1">
      <c r="B154" s="155"/>
      <c r="C154" s="155"/>
      <c r="D154" s="155"/>
      <c r="E154" s="155"/>
      <c r="F154" s="155"/>
    </row>
    <row r="155" ht="15.75" customHeight="1">
      <c r="B155" s="155"/>
      <c r="C155" s="155"/>
      <c r="D155" s="155"/>
      <c r="E155" s="155"/>
      <c r="F155" s="155"/>
    </row>
    <row r="156" ht="15.75" customHeight="1">
      <c r="B156" s="155"/>
      <c r="C156" s="155"/>
      <c r="D156" s="155"/>
      <c r="E156" s="155"/>
      <c r="F156" s="155"/>
    </row>
    <row r="157" ht="15.75" customHeight="1">
      <c r="B157" s="155"/>
      <c r="C157" s="155"/>
      <c r="D157" s="155"/>
      <c r="E157" s="155"/>
      <c r="F157" s="155"/>
    </row>
    <row r="158" ht="15.75" customHeight="1">
      <c r="B158" s="155"/>
      <c r="C158" s="155"/>
      <c r="D158" s="155"/>
      <c r="E158" s="155"/>
      <c r="F158" s="155"/>
    </row>
    <row r="159" ht="15.75" customHeight="1">
      <c r="B159" s="155"/>
      <c r="C159" s="155"/>
      <c r="D159" s="155"/>
      <c r="E159" s="155"/>
      <c r="F159" s="155"/>
    </row>
    <row r="160" ht="15.75" customHeight="1">
      <c r="B160" s="155"/>
      <c r="C160" s="155"/>
      <c r="D160" s="155"/>
      <c r="E160" s="155"/>
      <c r="F160" s="155"/>
    </row>
    <row r="161" ht="15.75" customHeight="1">
      <c r="B161" s="155"/>
      <c r="C161" s="155"/>
      <c r="D161" s="155"/>
      <c r="E161" s="155"/>
      <c r="F161" s="155"/>
    </row>
    <row r="162" ht="15.75" customHeight="1">
      <c r="B162" s="155"/>
      <c r="C162" s="155"/>
      <c r="D162" s="155"/>
      <c r="E162" s="155"/>
      <c r="F162" s="155"/>
    </row>
    <row r="163" ht="15.75" customHeight="1">
      <c r="B163" s="155"/>
      <c r="C163" s="155"/>
      <c r="D163" s="155"/>
      <c r="E163" s="155"/>
      <c r="F163" s="155"/>
    </row>
    <row r="164" ht="15.75" customHeight="1">
      <c r="B164" s="155"/>
      <c r="C164" s="155"/>
      <c r="D164" s="155"/>
      <c r="E164" s="155"/>
      <c r="F164" s="155"/>
    </row>
    <row r="165" ht="15.75" customHeight="1">
      <c r="B165" s="155"/>
      <c r="C165" s="155"/>
      <c r="D165" s="155"/>
      <c r="E165" s="155"/>
      <c r="F165" s="155"/>
    </row>
    <row r="166" ht="15.75" customHeight="1">
      <c r="B166" s="155"/>
      <c r="C166" s="155"/>
      <c r="D166" s="155"/>
      <c r="E166" s="155"/>
      <c r="F166" s="155"/>
    </row>
    <row r="167" ht="15.75" customHeight="1">
      <c r="B167" s="155"/>
      <c r="C167" s="155"/>
      <c r="D167" s="155"/>
      <c r="E167" s="155"/>
      <c r="F167" s="155"/>
    </row>
    <row r="168" ht="15.75" customHeight="1">
      <c r="B168" s="155"/>
      <c r="C168" s="155"/>
      <c r="D168" s="155"/>
      <c r="E168" s="155"/>
      <c r="F168" s="155"/>
    </row>
    <row r="169" ht="15.75" customHeight="1">
      <c r="B169" s="155"/>
      <c r="C169" s="155"/>
      <c r="D169" s="155"/>
      <c r="E169" s="155"/>
      <c r="F169" s="155"/>
    </row>
    <row r="170" ht="15.75" customHeight="1">
      <c r="B170" s="155"/>
      <c r="C170" s="155"/>
      <c r="D170" s="155"/>
      <c r="E170" s="155"/>
      <c r="F170" s="155"/>
    </row>
    <row r="171" ht="15.75" customHeight="1">
      <c r="B171" s="155"/>
      <c r="C171" s="155"/>
      <c r="D171" s="155"/>
      <c r="E171" s="155"/>
      <c r="F171" s="155"/>
    </row>
    <row r="172" ht="15.75" customHeight="1">
      <c r="B172" s="155"/>
      <c r="C172" s="155"/>
      <c r="D172" s="155"/>
      <c r="E172" s="155"/>
      <c r="F172" s="155"/>
    </row>
    <row r="173" ht="15.75" customHeight="1">
      <c r="B173" s="155"/>
      <c r="C173" s="155"/>
      <c r="D173" s="155"/>
      <c r="E173" s="155"/>
      <c r="F173" s="155"/>
    </row>
    <row r="174" ht="15.75" customHeight="1">
      <c r="B174" s="155"/>
      <c r="C174" s="155"/>
      <c r="D174" s="155"/>
      <c r="E174" s="155"/>
      <c r="F174" s="155"/>
    </row>
    <row r="175" ht="15.75" customHeight="1">
      <c r="B175" s="155"/>
      <c r="C175" s="155"/>
      <c r="D175" s="155"/>
      <c r="E175" s="155"/>
      <c r="F175" s="155"/>
    </row>
    <row r="176" ht="15.75" customHeight="1">
      <c r="B176" s="155"/>
      <c r="C176" s="155"/>
      <c r="D176" s="155"/>
      <c r="E176" s="155"/>
      <c r="F176" s="155"/>
    </row>
    <row r="177" ht="15.75" customHeight="1">
      <c r="B177" s="155"/>
      <c r="C177" s="155"/>
      <c r="D177" s="155"/>
      <c r="E177" s="155"/>
      <c r="F177" s="155"/>
    </row>
    <row r="178" ht="15.75" customHeight="1">
      <c r="B178" s="155"/>
      <c r="C178" s="155"/>
      <c r="D178" s="155"/>
      <c r="E178" s="155"/>
      <c r="F178" s="155"/>
    </row>
    <row r="179" ht="15.75" customHeight="1">
      <c r="B179" s="155"/>
      <c r="C179" s="155"/>
      <c r="D179" s="155"/>
      <c r="E179" s="155"/>
      <c r="F179" s="155"/>
    </row>
    <row r="180" ht="15.75" customHeight="1">
      <c r="B180" s="155"/>
      <c r="C180" s="155"/>
      <c r="D180" s="155"/>
      <c r="E180" s="155"/>
      <c r="F180" s="155"/>
    </row>
    <row r="181" ht="15.75" customHeight="1">
      <c r="B181" s="155"/>
      <c r="C181" s="155"/>
      <c r="D181" s="155"/>
      <c r="E181" s="155"/>
      <c r="F181" s="155"/>
    </row>
    <row r="182" ht="15.75" customHeight="1">
      <c r="B182" s="155"/>
      <c r="C182" s="155"/>
      <c r="D182" s="155"/>
      <c r="E182" s="155"/>
      <c r="F182" s="155"/>
    </row>
    <row r="183" ht="15.75" customHeight="1">
      <c r="B183" s="155"/>
      <c r="C183" s="155"/>
      <c r="D183" s="155"/>
      <c r="E183" s="155"/>
      <c r="F183" s="155"/>
    </row>
    <row r="184" ht="15.75" customHeight="1">
      <c r="B184" s="155"/>
      <c r="C184" s="155"/>
      <c r="D184" s="155"/>
      <c r="E184" s="155"/>
      <c r="F184" s="155"/>
    </row>
    <row r="185" ht="15.75" customHeight="1">
      <c r="B185" s="155"/>
      <c r="C185" s="155"/>
      <c r="D185" s="155"/>
      <c r="E185" s="155"/>
      <c r="F185" s="155"/>
    </row>
    <row r="186" ht="15.75" customHeight="1">
      <c r="B186" s="155"/>
      <c r="C186" s="155"/>
      <c r="D186" s="155"/>
      <c r="E186" s="155"/>
      <c r="F186" s="155"/>
    </row>
    <row r="187" ht="15.75" customHeight="1">
      <c r="B187" s="155"/>
      <c r="C187" s="155"/>
      <c r="D187" s="155"/>
      <c r="E187" s="155"/>
      <c r="F187" s="155"/>
    </row>
    <row r="188" ht="15.75" customHeight="1">
      <c r="B188" s="155"/>
      <c r="C188" s="155"/>
      <c r="D188" s="155"/>
      <c r="E188" s="155"/>
      <c r="F188" s="155"/>
    </row>
    <row r="189" ht="15.75" customHeight="1">
      <c r="B189" s="155"/>
      <c r="C189" s="155"/>
      <c r="D189" s="155"/>
      <c r="E189" s="155"/>
      <c r="F189" s="155"/>
    </row>
    <row r="190" ht="15.75" customHeight="1">
      <c r="B190" s="155"/>
      <c r="C190" s="155"/>
      <c r="D190" s="155"/>
      <c r="E190" s="155"/>
      <c r="F190" s="155"/>
    </row>
    <row r="191" ht="15.75" customHeight="1">
      <c r="B191" s="155"/>
      <c r="C191" s="155"/>
      <c r="D191" s="155"/>
      <c r="E191" s="155"/>
      <c r="F191" s="155"/>
    </row>
    <row r="192" ht="15.75" customHeight="1">
      <c r="B192" s="155"/>
      <c r="C192" s="155"/>
      <c r="D192" s="155"/>
      <c r="E192" s="155"/>
      <c r="F192" s="155"/>
    </row>
    <row r="193" ht="15.75" customHeight="1">
      <c r="B193" s="155"/>
      <c r="C193" s="155"/>
      <c r="D193" s="155"/>
      <c r="E193" s="155"/>
      <c r="F193" s="155"/>
    </row>
    <row r="194" ht="15.75" customHeight="1">
      <c r="B194" s="155"/>
      <c r="C194" s="155"/>
      <c r="D194" s="155"/>
      <c r="E194" s="155"/>
      <c r="F194" s="155"/>
    </row>
    <row r="195" ht="15.75" customHeight="1">
      <c r="B195" s="155"/>
      <c r="C195" s="155"/>
      <c r="D195" s="155"/>
      <c r="E195" s="155"/>
      <c r="F195" s="155"/>
    </row>
    <row r="196" ht="15.75" customHeight="1">
      <c r="B196" s="155"/>
      <c r="C196" s="155"/>
      <c r="D196" s="155"/>
      <c r="E196" s="155"/>
      <c r="F196" s="155"/>
    </row>
    <row r="197" ht="15.75" customHeight="1">
      <c r="B197" s="155"/>
      <c r="C197" s="155"/>
      <c r="D197" s="155"/>
      <c r="E197" s="155"/>
      <c r="F197" s="155"/>
    </row>
    <row r="198" ht="15.75" customHeight="1">
      <c r="B198" s="155"/>
      <c r="C198" s="155"/>
      <c r="D198" s="155"/>
      <c r="E198" s="155"/>
      <c r="F198" s="155"/>
    </row>
    <row r="199" ht="15.75" customHeight="1">
      <c r="B199" s="155"/>
      <c r="C199" s="155"/>
      <c r="D199" s="155"/>
      <c r="E199" s="155"/>
      <c r="F199" s="155"/>
    </row>
    <row r="200" ht="15.75" customHeight="1">
      <c r="B200" s="155"/>
      <c r="C200" s="155"/>
      <c r="D200" s="155"/>
      <c r="E200" s="155"/>
      <c r="F200" s="155"/>
    </row>
    <row r="201" ht="15.75" customHeight="1">
      <c r="B201" s="155"/>
      <c r="C201" s="155"/>
      <c r="D201" s="155"/>
      <c r="E201" s="155"/>
      <c r="F201" s="155"/>
    </row>
    <row r="202" ht="15.75" customHeight="1">
      <c r="B202" s="155"/>
      <c r="C202" s="155"/>
      <c r="D202" s="155"/>
      <c r="E202" s="155"/>
      <c r="F202" s="155"/>
    </row>
    <row r="203" ht="15.75" customHeight="1">
      <c r="B203" s="155"/>
      <c r="C203" s="155"/>
      <c r="D203" s="155"/>
      <c r="E203" s="155"/>
      <c r="F203" s="155"/>
    </row>
    <row r="204" ht="15.75" customHeight="1">
      <c r="B204" s="155"/>
      <c r="C204" s="155"/>
      <c r="D204" s="155"/>
      <c r="E204" s="155"/>
      <c r="F204" s="155"/>
    </row>
    <row r="205" ht="15.75" customHeight="1">
      <c r="B205" s="155"/>
      <c r="C205" s="155"/>
      <c r="D205" s="155"/>
      <c r="E205" s="155"/>
      <c r="F205" s="155"/>
    </row>
    <row r="206" ht="15.75" customHeight="1">
      <c r="B206" s="155"/>
      <c r="C206" s="155"/>
      <c r="D206" s="155"/>
      <c r="E206" s="155"/>
      <c r="F206" s="155"/>
    </row>
    <row r="207" ht="15.75" customHeight="1">
      <c r="B207" s="155"/>
      <c r="C207" s="155"/>
      <c r="D207" s="155"/>
      <c r="E207" s="155"/>
      <c r="F207" s="155"/>
    </row>
    <row r="208" ht="15.75" customHeight="1">
      <c r="B208" s="155"/>
      <c r="C208" s="155"/>
      <c r="D208" s="155"/>
      <c r="E208" s="155"/>
      <c r="F208" s="155"/>
    </row>
    <row r="209" ht="15.75" customHeight="1">
      <c r="B209" s="155"/>
      <c r="C209" s="155"/>
      <c r="D209" s="155"/>
      <c r="E209" s="155"/>
      <c r="F209" s="155"/>
    </row>
    <row r="210" ht="15.75" customHeight="1">
      <c r="B210" s="155"/>
      <c r="C210" s="155"/>
      <c r="D210" s="155"/>
      <c r="E210" s="155"/>
      <c r="F210" s="155"/>
    </row>
    <row r="211" ht="15.75" customHeight="1">
      <c r="B211" s="155"/>
      <c r="C211" s="155"/>
      <c r="D211" s="155"/>
      <c r="E211" s="155"/>
      <c r="F211" s="155"/>
    </row>
    <row r="212" ht="15.75" customHeight="1">
      <c r="B212" s="155"/>
      <c r="C212" s="155"/>
      <c r="D212" s="155"/>
      <c r="E212" s="155"/>
      <c r="F212" s="155"/>
    </row>
    <row r="213" ht="15.75" customHeight="1">
      <c r="B213" s="155"/>
      <c r="C213" s="155"/>
      <c r="D213" s="155"/>
      <c r="E213" s="155"/>
      <c r="F213" s="155"/>
    </row>
    <row r="214" ht="15.75" customHeight="1">
      <c r="B214" s="155"/>
      <c r="C214" s="155"/>
      <c r="D214" s="155"/>
      <c r="E214" s="155"/>
      <c r="F214" s="155"/>
    </row>
    <row r="215" ht="15.75" customHeight="1">
      <c r="B215" s="155"/>
      <c r="C215" s="155"/>
      <c r="D215" s="155"/>
      <c r="E215" s="155"/>
      <c r="F215" s="155"/>
    </row>
    <row r="216" ht="15.75" customHeight="1">
      <c r="B216" s="155"/>
      <c r="C216" s="155"/>
      <c r="D216" s="155"/>
      <c r="E216" s="155"/>
      <c r="F216" s="155"/>
    </row>
    <row r="217" ht="15.75" customHeight="1">
      <c r="B217" s="155"/>
      <c r="C217" s="155"/>
      <c r="D217" s="155"/>
      <c r="E217" s="155"/>
      <c r="F217" s="155"/>
    </row>
    <row r="218" ht="15.75" customHeight="1">
      <c r="B218" s="155"/>
      <c r="C218" s="155"/>
      <c r="D218" s="155"/>
      <c r="E218" s="155"/>
      <c r="F218" s="155"/>
    </row>
    <row r="219" ht="15.75" customHeight="1">
      <c r="B219" s="155"/>
      <c r="C219" s="155"/>
      <c r="D219" s="155"/>
      <c r="E219" s="155"/>
      <c r="F219" s="155"/>
    </row>
    <row r="220" ht="15.75" customHeight="1">
      <c r="B220" s="155"/>
      <c r="C220" s="155"/>
      <c r="D220" s="155"/>
      <c r="E220" s="155"/>
      <c r="F220" s="155"/>
    </row>
    <row r="221" ht="15.75" customHeight="1">
      <c r="B221" s="155"/>
      <c r="C221" s="155"/>
      <c r="D221" s="155"/>
      <c r="E221" s="155"/>
      <c r="F221" s="155"/>
    </row>
    <row r="222" ht="15.75" customHeight="1">
      <c r="B222" s="155"/>
      <c r="C222" s="155"/>
      <c r="D222" s="155"/>
      <c r="E222" s="155"/>
      <c r="F222" s="155"/>
    </row>
    <row r="223" ht="15.75" customHeight="1">
      <c r="B223" s="155"/>
      <c r="C223" s="155"/>
      <c r="D223" s="155"/>
      <c r="E223" s="155"/>
      <c r="F223" s="155"/>
    </row>
    <row r="224" ht="15.75" customHeight="1">
      <c r="B224" s="155"/>
      <c r="C224" s="155"/>
      <c r="D224" s="155"/>
      <c r="E224" s="155"/>
      <c r="F224" s="155"/>
    </row>
    <row r="225" ht="15.75" customHeight="1">
      <c r="B225" s="155"/>
      <c r="C225" s="155"/>
      <c r="D225" s="155"/>
      <c r="E225" s="155"/>
      <c r="F225" s="155"/>
    </row>
    <row r="226" ht="15.75" customHeight="1">
      <c r="B226" s="155"/>
      <c r="C226" s="155"/>
      <c r="D226" s="155"/>
      <c r="E226" s="155"/>
      <c r="F226" s="155"/>
    </row>
    <row r="227" ht="15.75" customHeight="1">
      <c r="B227" s="155"/>
      <c r="C227" s="155"/>
      <c r="D227" s="155"/>
      <c r="E227" s="155"/>
      <c r="F227" s="155"/>
    </row>
    <row r="228" ht="15.75" customHeight="1">
      <c r="B228" s="155"/>
      <c r="C228" s="155"/>
      <c r="D228" s="155"/>
      <c r="E228" s="155"/>
      <c r="F228" s="155"/>
    </row>
    <row r="229" ht="15.75" customHeight="1">
      <c r="B229" s="155"/>
      <c r="C229" s="155"/>
      <c r="D229" s="155"/>
      <c r="E229" s="155"/>
      <c r="F229" s="155"/>
    </row>
    <row r="230" ht="15.75" customHeight="1">
      <c r="B230" s="155"/>
      <c r="C230" s="155"/>
      <c r="D230" s="155"/>
      <c r="E230" s="155"/>
      <c r="F230" s="155"/>
    </row>
    <row r="231" ht="15.75" customHeight="1">
      <c r="B231" s="155"/>
      <c r="C231" s="155"/>
      <c r="D231" s="155"/>
      <c r="E231" s="155"/>
      <c r="F231" s="155"/>
    </row>
    <row r="232" ht="15.75" customHeight="1">
      <c r="B232" s="155"/>
      <c r="C232" s="155"/>
      <c r="D232" s="155"/>
      <c r="E232" s="155"/>
      <c r="F232" s="155"/>
    </row>
    <row r="233" ht="15.75" customHeight="1">
      <c r="B233" s="155"/>
      <c r="C233" s="155"/>
      <c r="D233" s="155"/>
      <c r="E233" s="155"/>
      <c r="F233" s="155"/>
    </row>
    <row r="234" ht="15.75" customHeight="1">
      <c r="B234" s="155"/>
      <c r="C234" s="155"/>
      <c r="D234" s="155"/>
      <c r="E234" s="155"/>
      <c r="F234" s="155"/>
    </row>
    <row r="235" ht="15.75" customHeight="1">
      <c r="B235" s="155"/>
      <c r="C235" s="155"/>
      <c r="D235" s="155"/>
      <c r="E235" s="155"/>
      <c r="F235" s="155"/>
    </row>
    <row r="236" ht="15.75" customHeight="1">
      <c r="B236" s="155"/>
      <c r="C236" s="155"/>
      <c r="D236" s="155"/>
      <c r="E236" s="155"/>
      <c r="F236" s="155"/>
    </row>
    <row r="237" ht="15.75" customHeight="1">
      <c r="B237" s="155"/>
      <c r="C237" s="155"/>
      <c r="D237" s="155"/>
      <c r="E237" s="155"/>
      <c r="F237" s="155"/>
    </row>
    <row r="238" ht="15.75" customHeight="1">
      <c r="B238" s="155"/>
      <c r="C238" s="155"/>
      <c r="D238" s="155"/>
      <c r="E238" s="155"/>
      <c r="F238" s="155"/>
    </row>
    <row r="239" ht="15.75" customHeight="1">
      <c r="B239" s="155"/>
      <c r="C239" s="155"/>
      <c r="D239" s="155"/>
      <c r="E239" s="155"/>
      <c r="F239" s="155"/>
    </row>
    <row r="240" ht="15.75" customHeight="1">
      <c r="B240" s="155"/>
      <c r="C240" s="155"/>
      <c r="D240" s="155"/>
      <c r="E240" s="155"/>
      <c r="F240" s="155"/>
    </row>
    <row r="241" ht="15.75" customHeight="1">
      <c r="B241" s="155"/>
      <c r="C241" s="155"/>
      <c r="D241" s="155"/>
      <c r="E241" s="155"/>
      <c r="F241" s="155"/>
    </row>
    <row r="242" ht="15.75" customHeight="1">
      <c r="B242" s="155"/>
      <c r="C242" s="155"/>
      <c r="D242" s="155"/>
      <c r="E242" s="155"/>
      <c r="F242" s="155"/>
    </row>
    <row r="243" ht="15.75" customHeight="1">
      <c r="B243" s="155"/>
      <c r="C243" s="155"/>
      <c r="D243" s="155"/>
      <c r="E243" s="155"/>
      <c r="F243" s="155"/>
    </row>
    <row r="244" ht="15.75" customHeight="1">
      <c r="B244" s="155"/>
      <c r="C244" s="155"/>
      <c r="D244" s="155"/>
      <c r="E244" s="155"/>
      <c r="F244" s="155"/>
    </row>
    <row r="245" ht="15.75" customHeight="1">
      <c r="B245" s="155"/>
      <c r="C245" s="155"/>
      <c r="D245" s="155"/>
      <c r="E245" s="155"/>
      <c r="F245" s="155"/>
    </row>
    <row r="246" ht="15.75" customHeight="1">
      <c r="B246" s="155"/>
      <c r="C246" s="155"/>
      <c r="D246" s="155"/>
      <c r="E246" s="155"/>
      <c r="F246" s="155"/>
    </row>
    <row r="247" ht="15.75" customHeight="1">
      <c r="B247" s="155"/>
      <c r="C247" s="155"/>
      <c r="D247" s="155"/>
      <c r="E247" s="155"/>
      <c r="F247" s="155"/>
    </row>
    <row r="248" ht="15.75" customHeight="1">
      <c r="B248" s="155"/>
      <c r="C248" s="155"/>
      <c r="D248" s="155"/>
      <c r="E248" s="155"/>
      <c r="F248" s="155"/>
    </row>
    <row r="249" ht="15.75" customHeight="1">
      <c r="B249" s="155"/>
      <c r="C249" s="155"/>
      <c r="D249" s="155"/>
      <c r="E249" s="155"/>
      <c r="F249" s="155"/>
    </row>
    <row r="250" ht="15.75" customHeight="1">
      <c r="B250" s="155"/>
      <c r="C250" s="155"/>
      <c r="D250" s="155"/>
      <c r="E250" s="155"/>
      <c r="F250" s="155"/>
    </row>
    <row r="251" ht="15.75" customHeight="1">
      <c r="B251" s="155"/>
      <c r="C251" s="155"/>
      <c r="D251" s="155"/>
      <c r="E251" s="155"/>
      <c r="F251" s="155"/>
    </row>
    <row r="252" ht="15.75" customHeight="1">
      <c r="B252" s="155"/>
      <c r="C252" s="155"/>
      <c r="D252" s="155"/>
      <c r="E252" s="155"/>
      <c r="F252" s="155"/>
    </row>
    <row r="253" ht="15.75" customHeight="1">
      <c r="B253" s="155"/>
      <c r="C253" s="155"/>
      <c r="D253" s="155"/>
      <c r="E253" s="155"/>
      <c r="F253" s="155"/>
    </row>
    <row r="254" ht="15.75" customHeight="1">
      <c r="B254" s="155"/>
      <c r="C254" s="155"/>
      <c r="D254" s="155"/>
      <c r="E254" s="155"/>
      <c r="F254" s="155"/>
    </row>
    <row r="255" ht="15.75" customHeight="1">
      <c r="B255" s="155"/>
      <c r="C255" s="155"/>
      <c r="D255" s="155"/>
      <c r="E255" s="155"/>
      <c r="F255" s="155"/>
    </row>
    <row r="256" ht="15.75" customHeight="1">
      <c r="B256" s="155"/>
      <c r="C256" s="155"/>
      <c r="D256" s="155"/>
      <c r="E256" s="155"/>
      <c r="F256" s="155"/>
    </row>
    <row r="257" ht="15.75" customHeight="1">
      <c r="B257" s="155"/>
      <c r="C257" s="155"/>
      <c r="D257" s="155"/>
      <c r="E257" s="155"/>
      <c r="F257" s="155"/>
    </row>
    <row r="258" ht="15.75" customHeight="1">
      <c r="B258" s="155"/>
      <c r="C258" s="155"/>
      <c r="D258" s="155"/>
      <c r="E258" s="155"/>
      <c r="F258" s="155"/>
    </row>
    <row r="259" ht="15.75" customHeight="1">
      <c r="B259" s="155"/>
      <c r="C259" s="155"/>
      <c r="D259" s="155"/>
      <c r="E259" s="155"/>
      <c r="F259" s="155"/>
    </row>
    <row r="260" ht="15.75" customHeight="1">
      <c r="B260" s="155"/>
      <c r="C260" s="155"/>
      <c r="D260" s="155"/>
      <c r="E260" s="155"/>
      <c r="F260" s="155"/>
    </row>
    <row r="261" ht="15.75" customHeight="1">
      <c r="B261" s="155"/>
      <c r="C261" s="155"/>
      <c r="D261" s="155"/>
      <c r="E261" s="155"/>
      <c r="F261" s="155"/>
    </row>
    <row r="262" ht="15.75" customHeight="1">
      <c r="B262" s="155"/>
      <c r="C262" s="155"/>
      <c r="D262" s="155"/>
      <c r="E262" s="155"/>
      <c r="F262" s="155"/>
    </row>
    <row r="263" ht="15.75" customHeight="1">
      <c r="B263" s="155"/>
      <c r="C263" s="155"/>
      <c r="D263" s="155"/>
      <c r="E263" s="155"/>
      <c r="F263" s="155"/>
    </row>
    <row r="264" ht="15.75" customHeight="1">
      <c r="B264" s="155"/>
      <c r="C264" s="155"/>
      <c r="D264" s="155"/>
      <c r="E264" s="155"/>
      <c r="F264" s="155"/>
    </row>
    <row r="265" ht="15.75" customHeight="1">
      <c r="B265" s="155"/>
      <c r="C265" s="155"/>
      <c r="D265" s="155"/>
      <c r="E265" s="155"/>
      <c r="F265" s="155"/>
    </row>
    <row r="266" ht="15.75" customHeight="1">
      <c r="B266" s="155"/>
      <c r="C266" s="155"/>
      <c r="D266" s="155"/>
      <c r="E266" s="155"/>
      <c r="F266" s="155"/>
    </row>
    <row r="267" ht="15.75" customHeight="1">
      <c r="B267" s="155"/>
      <c r="C267" s="155"/>
      <c r="D267" s="155"/>
      <c r="E267" s="155"/>
      <c r="F267" s="155"/>
    </row>
    <row r="268" ht="15.75" customHeight="1">
      <c r="B268" s="155"/>
      <c r="C268" s="155"/>
      <c r="D268" s="155"/>
      <c r="E268" s="155"/>
      <c r="F268" s="155"/>
    </row>
    <row r="269" ht="15.75" customHeight="1">
      <c r="B269" s="155"/>
      <c r="C269" s="155"/>
      <c r="D269" s="155"/>
      <c r="E269" s="155"/>
      <c r="F269" s="155"/>
    </row>
    <row r="270" ht="15.75" customHeight="1">
      <c r="B270" s="155"/>
      <c r="C270" s="155"/>
      <c r="D270" s="155"/>
      <c r="E270" s="155"/>
      <c r="F270" s="155"/>
    </row>
    <row r="271" ht="15.75" customHeight="1">
      <c r="B271" s="155"/>
      <c r="C271" s="155"/>
      <c r="D271" s="155"/>
      <c r="E271" s="155"/>
      <c r="F271" s="155"/>
    </row>
    <row r="272" ht="15.75" customHeight="1">
      <c r="B272" s="155"/>
      <c r="C272" s="155"/>
      <c r="D272" s="155"/>
      <c r="E272" s="155"/>
      <c r="F272" s="155"/>
    </row>
    <row r="273" ht="15.75" customHeight="1">
      <c r="B273" s="155"/>
      <c r="C273" s="155"/>
      <c r="D273" s="155"/>
      <c r="E273" s="155"/>
      <c r="F273" s="155"/>
    </row>
    <row r="274" ht="15.75" customHeight="1">
      <c r="B274" s="155"/>
      <c r="C274" s="155"/>
      <c r="D274" s="155"/>
      <c r="E274" s="155"/>
      <c r="F274" s="155"/>
    </row>
    <row r="275" ht="15.75" customHeight="1">
      <c r="B275" s="155"/>
      <c r="C275" s="155"/>
      <c r="D275" s="155"/>
      <c r="E275" s="155"/>
      <c r="F275" s="155"/>
    </row>
    <row r="276" ht="15.75" customHeight="1">
      <c r="B276" s="155"/>
      <c r="C276" s="155"/>
      <c r="D276" s="155"/>
      <c r="E276" s="155"/>
      <c r="F276" s="155"/>
    </row>
    <row r="277" ht="15.75" customHeight="1">
      <c r="B277" s="155"/>
      <c r="C277" s="155"/>
      <c r="D277" s="155"/>
      <c r="E277" s="155"/>
      <c r="F277" s="155"/>
    </row>
    <row r="278" ht="15.75" customHeight="1">
      <c r="B278" s="155"/>
      <c r="C278" s="155"/>
      <c r="D278" s="155"/>
      <c r="E278" s="155"/>
      <c r="F278" s="155"/>
    </row>
    <row r="279" ht="15.75" customHeight="1">
      <c r="B279" s="155"/>
      <c r="C279" s="155"/>
      <c r="D279" s="155"/>
      <c r="E279" s="155"/>
      <c r="F279" s="155"/>
    </row>
    <row r="280" ht="15.75" customHeight="1">
      <c r="B280" s="155"/>
      <c r="C280" s="155"/>
      <c r="D280" s="155"/>
      <c r="E280" s="155"/>
      <c r="F280" s="155"/>
    </row>
    <row r="281" ht="15.75" customHeight="1">
      <c r="B281" s="155"/>
      <c r="C281" s="155"/>
      <c r="D281" s="155"/>
      <c r="E281" s="155"/>
      <c r="F281" s="155"/>
    </row>
    <row r="282" ht="15.75" customHeight="1">
      <c r="B282" s="155"/>
      <c r="C282" s="155"/>
      <c r="D282" s="155"/>
      <c r="E282" s="155"/>
      <c r="F282" s="155"/>
    </row>
    <row r="283" ht="15.75" customHeight="1">
      <c r="B283" s="155"/>
      <c r="C283" s="155"/>
      <c r="D283" s="155"/>
      <c r="E283" s="155"/>
      <c r="F283" s="155"/>
    </row>
    <row r="284" ht="15.75" customHeight="1">
      <c r="B284" s="155"/>
      <c r="C284" s="155"/>
      <c r="D284" s="155"/>
      <c r="E284" s="155"/>
      <c r="F284" s="155"/>
    </row>
    <row r="285" ht="15.75" customHeight="1">
      <c r="B285" s="155"/>
      <c r="C285" s="155"/>
      <c r="D285" s="155"/>
      <c r="E285" s="155"/>
      <c r="F285" s="155"/>
    </row>
    <row r="286" ht="15.75" customHeight="1">
      <c r="B286" s="155"/>
      <c r="C286" s="155"/>
      <c r="D286" s="155"/>
      <c r="E286" s="155"/>
      <c r="F286" s="155"/>
    </row>
    <row r="287" ht="15.75" customHeight="1">
      <c r="B287" s="155"/>
      <c r="C287" s="155"/>
      <c r="D287" s="155"/>
      <c r="E287" s="155"/>
      <c r="F287" s="155"/>
    </row>
    <row r="288" ht="15.75" customHeight="1">
      <c r="B288" s="155"/>
      <c r="C288" s="155"/>
      <c r="D288" s="155"/>
      <c r="E288" s="155"/>
      <c r="F288" s="155"/>
    </row>
    <row r="289" ht="15.75" customHeight="1">
      <c r="B289" s="155"/>
      <c r="C289" s="155"/>
      <c r="D289" s="155"/>
      <c r="E289" s="155"/>
      <c r="F289" s="155"/>
    </row>
    <row r="290" ht="15.75" customHeight="1">
      <c r="B290" s="155"/>
      <c r="C290" s="155"/>
      <c r="D290" s="155"/>
      <c r="E290" s="155"/>
      <c r="F290" s="155"/>
    </row>
    <row r="291" ht="15.75" customHeight="1">
      <c r="B291" s="155"/>
      <c r="C291" s="155"/>
      <c r="D291" s="155"/>
      <c r="E291" s="155"/>
      <c r="F291" s="155"/>
    </row>
    <row r="292" ht="15.75" customHeight="1">
      <c r="B292" s="155"/>
      <c r="C292" s="155"/>
      <c r="D292" s="155"/>
      <c r="E292" s="155"/>
      <c r="F292" s="155"/>
    </row>
    <row r="293" ht="15.75" customHeight="1">
      <c r="B293" s="155"/>
      <c r="C293" s="155"/>
      <c r="D293" s="155"/>
      <c r="E293" s="155"/>
      <c r="F293" s="155"/>
    </row>
    <row r="294" ht="15.75" customHeight="1">
      <c r="B294" s="155"/>
      <c r="C294" s="155"/>
      <c r="D294" s="155"/>
      <c r="E294" s="155"/>
      <c r="F294" s="155"/>
    </row>
    <row r="295" ht="15.75" customHeight="1">
      <c r="B295" s="155"/>
      <c r="C295" s="155"/>
      <c r="D295" s="155"/>
      <c r="E295" s="155"/>
      <c r="F295" s="155"/>
    </row>
    <row r="296" ht="15.75" customHeight="1">
      <c r="B296" s="155"/>
      <c r="C296" s="155"/>
      <c r="D296" s="155"/>
      <c r="E296" s="155"/>
      <c r="F296" s="155"/>
    </row>
    <row r="297" ht="15.75" customHeight="1">
      <c r="B297" s="155"/>
      <c r="C297" s="155"/>
      <c r="D297" s="155"/>
      <c r="E297" s="155"/>
      <c r="F297" s="155"/>
    </row>
    <row r="298" ht="15.75" customHeight="1">
      <c r="B298" s="155"/>
      <c r="C298" s="155"/>
      <c r="D298" s="155"/>
      <c r="E298" s="155"/>
      <c r="F298" s="155"/>
    </row>
    <row r="299" ht="15.75" customHeight="1">
      <c r="B299" s="155"/>
      <c r="C299" s="155"/>
      <c r="D299" s="155"/>
      <c r="E299" s="155"/>
      <c r="F299" s="155"/>
    </row>
    <row r="300" ht="15.75" customHeight="1">
      <c r="B300" s="155"/>
      <c r="C300" s="155"/>
      <c r="D300" s="155"/>
      <c r="E300" s="155"/>
      <c r="F300" s="155"/>
    </row>
    <row r="301" ht="15.75" customHeight="1">
      <c r="B301" s="155"/>
      <c r="C301" s="155"/>
      <c r="D301" s="155"/>
      <c r="E301" s="155"/>
      <c r="F301" s="155"/>
    </row>
    <row r="302" ht="15.75" customHeight="1">
      <c r="B302" s="155"/>
      <c r="C302" s="155"/>
      <c r="D302" s="155"/>
      <c r="E302" s="155"/>
      <c r="F302" s="155"/>
    </row>
    <row r="303" ht="15.75" customHeight="1">
      <c r="B303" s="155"/>
      <c r="C303" s="155"/>
      <c r="D303" s="155"/>
      <c r="E303" s="155"/>
      <c r="F303" s="155"/>
    </row>
    <row r="304" ht="15.75" customHeight="1">
      <c r="B304" s="155"/>
      <c r="C304" s="155"/>
      <c r="D304" s="155"/>
      <c r="E304" s="155"/>
      <c r="F304" s="155"/>
    </row>
    <row r="305" ht="15.75" customHeight="1">
      <c r="B305" s="155"/>
      <c r="C305" s="155"/>
      <c r="D305" s="155"/>
      <c r="E305" s="155"/>
      <c r="F305" s="155"/>
    </row>
    <row r="306" ht="15.75" customHeight="1">
      <c r="B306" s="155"/>
      <c r="C306" s="155"/>
      <c r="D306" s="155"/>
      <c r="E306" s="155"/>
      <c r="F306" s="155"/>
    </row>
    <row r="307" ht="15.75" customHeight="1">
      <c r="B307" s="155"/>
      <c r="C307" s="155"/>
      <c r="D307" s="155"/>
      <c r="E307" s="155"/>
      <c r="F307" s="155"/>
    </row>
    <row r="308" ht="15.75" customHeight="1">
      <c r="B308" s="155"/>
      <c r="C308" s="155"/>
      <c r="D308" s="155"/>
      <c r="E308" s="155"/>
      <c r="F308" s="155"/>
    </row>
    <row r="309" ht="15.75" customHeight="1">
      <c r="B309" s="155"/>
      <c r="C309" s="155"/>
      <c r="D309" s="155"/>
      <c r="E309" s="155"/>
      <c r="F309" s="155"/>
    </row>
    <row r="310" ht="15.75" customHeight="1">
      <c r="B310" s="155"/>
      <c r="C310" s="155"/>
      <c r="D310" s="155"/>
      <c r="E310" s="155"/>
      <c r="F310" s="155"/>
    </row>
    <row r="311" ht="15.75" customHeight="1">
      <c r="B311" s="155"/>
      <c r="C311" s="155"/>
      <c r="D311" s="155"/>
      <c r="E311" s="155"/>
      <c r="F311" s="155"/>
    </row>
    <row r="312" ht="15.75" customHeight="1">
      <c r="B312" s="155"/>
      <c r="C312" s="155"/>
      <c r="D312" s="155"/>
      <c r="E312" s="155"/>
      <c r="F312" s="155"/>
    </row>
    <row r="313" ht="15.75" customHeight="1">
      <c r="B313" s="155"/>
      <c r="C313" s="155"/>
      <c r="D313" s="155"/>
      <c r="E313" s="155"/>
      <c r="F313" s="155"/>
    </row>
    <row r="314" ht="15.75" customHeight="1">
      <c r="B314" s="155"/>
      <c r="C314" s="155"/>
      <c r="D314" s="155"/>
      <c r="E314" s="155"/>
      <c r="F314" s="155"/>
    </row>
    <row r="315" ht="15.75" customHeight="1">
      <c r="B315" s="155"/>
      <c r="C315" s="155"/>
      <c r="D315" s="155"/>
      <c r="E315" s="155"/>
      <c r="F315" s="155"/>
    </row>
    <row r="316" ht="15.75" customHeight="1">
      <c r="B316" s="155"/>
      <c r="C316" s="155"/>
      <c r="D316" s="155"/>
      <c r="E316" s="155"/>
      <c r="F316" s="155"/>
    </row>
    <row r="317" ht="15.75" customHeight="1">
      <c r="B317" s="155"/>
      <c r="C317" s="155"/>
      <c r="D317" s="155"/>
      <c r="E317" s="155"/>
      <c r="F317" s="155"/>
    </row>
    <row r="318" ht="15.75" customHeight="1">
      <c r="B318" s="155"/>
      <c r="C318" s="155"/>
      <c r="D318" s="155"/>
      <c r="E318" s="155"/>
      <c r="F318" s="155"/>
    </row>
    <row r="319" ht="15.75" customHeight="1">
      <c r="B319" s="155"/>
      <c r="C319" s="155"/>
      <c r="D319" s="155"/>
      <c r="E319" s="155"/>
      <c r="F319" s="155"/>
    </row>
    <row r="320" ht="15.75" customHeight="1">
      <c r="B320" s="155"/>
      <c r="C320" s="155"/>
      <c r="D320" s="155"/>
      <c r="E320" s="155"/>
      <c r="F320" s="155"/>
    </row>
    <row r="321" ht="15.75" customHeight="1">
      <c r="B321" s="155"/>
      <c r="C321" s="155"/>
      <c r="D321" s="155"/>
      <c r="E321" s="155"/>
      <c r="F321" s="155"/>
    </row>
    <row r="322" ht="15.75" customHeight="1">
      <c r="B322" s="155"/>
      <c r="C322" s="155"/>
      <c r="D322" s="155"/>
      <c r="E322" s="155"/>
      <c r="F322" s="155"/>
    </row>
    <row r="323" ht="15.75" customHeight="1">
      <c r="B323" s="155"/>
      <c r="C323" s="155"/>
      <c r="D323" s="155"/>
      <c r="E323" s="155"/>
      <c r="F323" s="155"/>
    </row>
    <row r="324" ht="15.75" customHeight="1">
      <c r="B324" s="155"/>
      <c r="C324" s="155"/>
      <c r="D324" s="155"/>
      <c r="E324" s="155"/>
      <c r="F324" s="155"/>
    </row>
    <row r="325" ht="15.75" customHeight="1">
      <c r="B325" s="155"/>
      <c r="C325" s="155"/>
      <c r="D325" s="155"/>
      <c r="E325" s="155"/>
      <c r="F325" s="155"/>
    </row>
    <row r="326" ht="15.75" customHeight="1">
      <c r="B326" s="155"/>
      <c r="C326" s="155"/>
      <c r="D326" s="155"/>
      <c r="E326" s="155"/>
      <c r="F326" s="155"/>
    </row>
    <row r="327" ht="15.75" customHeight="1">
      <c r="B327" s="155"/>
      <c r="C327" s="155"/>
      <c r="D327" s="155"/>
      <c r="E327" s="155"/>
      <c r="F327" s="155"/>
    </row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2.63" defaultRowHeight="15.0"/>
  <cols>
    <col customWidth="1" min="1" max="1" width="37.75"/>
    <col customWidth="1" min="2" max="2" width="12.63"/>
    <col customWidth="1" min="3" max="3" width="12.75"/>
    <col customWidth="1" min="4" max="4" width="13.0"/>
    <col customWidth="1" min="5" max="6" width="12.63"/>
    <col customWidth="1" min="11" max="11" width="18.5"/>
  </cols>
  <sheetData>
    <row r="1" ht="15.75" customHeight="1">
      <c r="A1" s="159" t="s">
        <v>119</v>
      </c>
      <c r="B1" s="160" t="s">
        <v>308</v>
      </c>
      <c r="C1" s="159" t="s">
        <v>3</v>
      </c>
      <c r="D1" s="159" t="s">
        <v>5</v>
      </c>
      <c r="E1" s="161"/>
      <c r="F1" s="161" t="s">
        <v>22</v>
      </c>
      <c r="G1" s="161" t="s">
        <v>309</v>
      </c>
      <c r="H1" s="161" t="s">
        <v>25</v>
      </c>
      <c r="I1" s="161" t="s">
        <v>310</v>
      </c>
      <c r="J1" s="161" t="s">
        <v>27</v>
      </c>
      <c r="K1" s="161" t="s">
        <v>311</v>
      </c>
      <c r="L1" s="161"/>
      <c r="M1" s="161" t="s">
        <v>312</v>
      </c>
      <c r="N1" s="161" t="s">
        <v>313</v>
      </c>
      <c r="O1" s="161" t="s">
        <v>314</v>
      </c>
      <c r="P1" s="161" t="s">
        <v>315</v>
      </c>
      <c r="Q1" s="161" t="s">
        <v>316</v>
      </c>
      <c r="R1" s="161" t="s">
        <v>317</v>
      </c>
    </row>
    <row r="2" ht="15.75" customHeight="1">
      <c r="A2" s="142" t="s">
        <v>318</v>
      </c>
      <c r="B2" s="137">
        <v>5490529.0</v>
      </c>
      <c r="C2" s="137" t="s">
        <v>319</v>
      </c>
      <c r="D2" s="137" t="s">
        <v>319</v>
      </c>
      <c r="E2" s="137" t="str">
        <f>IFERROR(VLOOKUP(D2,'Cadastro de assessores'!A:B,2,FALSE),"Não Cadastrado")</f>
        <v>18986</v>
      </c>
      <c r="F2" s="162" t="s">
        <v>45</v>
      </c>
      <c r="G2" s="162" t="s">
        <v>320</v>
      </c>
      <c r="H2" s="163">
        <v>44222.0</v>
      </c>
      <c r="I2" s="137" t="s">
        <v>321</v>
      </c>
      <c r="J2" s="143">
        <v>0.02</v>
      </c>
      <c r="K2" s="164" t="s">
        <v>322</v>
      </c>
      <c r="L2" s="165" t="s">
        <v>42</v>
      </c>
      <c r="M2" s="165">
        <v>124054.43</v>
      </c>
      <c r="N2" s="165">
        <v>115021.75</v>
      </c>
      <c r="O2" s="165">
        <v>124854.25</v>
      </c>
      <c r="P2" s="165">
        <v>124900.58</v>
      </c>
      <c r="Q2" s="165">
        <v>129858.96</v>
      </c>
      <c r="R2" s="166">
        <v>131958.1</v>
      </c>
    </row>
    <row r="3" ht="15.75" customHeight="1">
      <c r="A3" s="142" t="s">
        <v>323</v>
      </c>
      <c r="B3" s="137">
        <v>1759765.0</v>
      </c>
      <c r="C3" s="137" t="s">
        <v>324</v>
      </c>
      <c r="D3" s="137" t="s">
        <v>325</v>
      </c>
      <c r="E3" s="137" t="str">
        <f>IFERROR(VLOOKUP(D3,'Cadastro de assessores'!A:B,2,FALSE),"Não Cadastrado")</f>
        <v>14739</v>
      </c>
      <c r="F3" s="162" t="s">
        <v>45</v>
      </c>
      <c r="G3" s="162" t="s">
        <v>320</v>
      </c>
      <c r="H3" s="163">
        <v>44321.0</v>
      </c>
      <c r="I3" s="137" t="s">
        <v>326</v>
      </c>
      <c r="J3" s="143">
        <v>0.012</v>
      </c>
      <c r="K3" s="164" t="s">
        <v>327</v>
      </c>
      <c r="L3" s="165" t="s">
        <v>42</v>
      </c>
      <c r="M3" s="165"/>
      <c r="N3" s="165"/>
      <c r="O3" s="165"/>
      <c r="P3" s="165"/>
      <c r="Q3" s="165">
        <v>271738.86</v>
      </c>
      <c r="R3" s="165">
        <v>279151.86</v>
      </c>
    </row>
    <row r="4" ht="15.75" customHeight="1">
      <c r="B4" s="155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18.75"/>
    <col customWidth="1" min="3" max="3" width="6.88"/>
    <col customWidth="1" min="4" max="6" width="12.63"/>
  </cols>
  <sheetData>
    <row r="1" ht="15.75" customHeight="1">
      <c r="A1" s="167" t="s">
        <v>5</v>
      </c>
      <c r="B1" s="168" t="s">
        <v>328</v>
      </c>
      <c r="C1" s="167" t="s">
        <v>22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</row>
    <row r="2" ht="15.75" customHeight="1">
      <c r="A2" s="170" t="s">
        <v>329</v>
      </c>
      <c r="B2" s="168" t="s">
        <v>330</v>
      </c>
      <c r="C2" s="167" t="str">
        <f>IFERROR(__xludf.DUMMYFUNCTION("IF(COUNTA(filter(B:B,B:B=B2))=1,""Regular"",""Conta Repetida"")"),"Regular")</f>
        <v>Regular</v>
      </c>
      <c r="D2" s="169"/>
      <c r="E2" s="169"/>
      <c r="F2" s="146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</row>
    <row r="3" ht="15.75" customHeight="1">
      <c r="A3" s="167" t="s">
        <v>331</v>
      </c>
      <c r="B3" s="168" t="s">
        <v>332</v>
      </c>
      <c r="C3" s="167" t="str">
        <f>IFERROR(__xludf.DUMMYFUNCTION("IF(COUNTA(filter(B:B,B:B=B3))=1,""Regular"",""Conta Repetida"")"),"Regular")</f>
        <v>Regular</v>
      </c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</row>
    <row r="4" ht="15.75" customHeight="1">
      <c r="A4" s="167" t="s">
        <v>333</v>
      </c>
      <c r="B4" s="168" t="s">
        <v>334</v>
      </c>
      <c r="C4" s="167" t="str">
        <f>IFERROR(__xludf.DUMMYFUNCTION("IF(COUNTA(filter(B:B,B:B=B4))=1,""Regular"",""Conta Repetida"")"),"Regular")</f>
        <v>Regular</v>
      </c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</row>
    <row r="5" ht="15.75" customHeight="1">
      <c r="A5" s="167" t="s">
        <v>335</v>
      </c>
      <c r="B5" s="168" t="s">
        <v>336</v>
      </c>
      <c r="C5" s="167" t="str">
        <f>IFERROR(__xludf.DUMMYFUNCTION("IF(COUNTA(filter(B:B,B:B=B5))=1,""Regular"",""Conta Repetida"")"),"Regular")</f>
        <v>Regular</v>
      </c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</row>
    <row r="6" ht="15.75" customHeight="1">
      <c r="A6" s="167" t="s">
        <v>337</v>
      </c>
      <c r="B6" s="168" t="s">
        <v>338</v>
      </c>
      <c r="C6" s="167" t="str">
        <f>IFERROR(__xludf.DUMMYFUNCTION("IF(COUNTA(filter(B:B,B:B=B6))=1,""Regular"",""Conta Repetida"")"),"Regular")</f>
        <v>Regular</v>
      </c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</row>
    <row r="7" ht="15.75" customHeight="1">
      <c r="A7" s="167" t="s">
        <v>339</v>
      </c>
      <c r="B7" s="168" t="s">
        <v>340</v>
      </c>
      <c r="C7" s="167" t="str">
        <f>IFERROR(__xludf.DUMMYFUNCTION("IF(COUNTA(filter(B:B,B:B=B7))=1,""Regular"",""Conta Repetida"")"),"Regular")</f>
        <v>Regular</v>
      </c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</row>
    <row r="8" ht="15.75" customHeight="1">
      <c r="A8" s="167" t="s">
        <v>341</v>
      </c>
      <c r="B8" s="168" t="s">
        <v>342</v>
      </c>
      <c r="C8" s="167" t="str">
        <f>IFERROR(__xludf.DUMMYFUNCTION("IF(COUNTA(filter(B:B,B:B=B8))=1,""Regular"",""Conta Repetida"")"),"Regular")</f>
        <v>Regular</v>
      </c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</row>
    <row r="9" ht="15.75" customHeight="1">
      <c r="A9" s="167" t="s">
        <v>343</v>
      </c>
      <c r="B9" s="168" t="s">
        <v>344</v>
      </c>
      <c r="C9" s="167" t="str">
        <f>IFERROR(__xludf.DUMMYFUNCTION("IF(COUNTA(filter(B:B,B:B=B9))=1,""Regular"",""Conta Repetida"")"),"Regular")</f>
        <v>Regular</v>
      </c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</row>
    <row r="10" ht="15.75" customHeight="1">
      <c r="A10" s="167" t="s">
        <v>345</v>
      </c>
      <c r="B10" s="168" t="s">
        <v>346</v>
      </c>
      <c r="C10" s="167" t="str">
        <f>IFERROR(__xludf.DUMMYFUNCTION("IF(COUNTA(filter(B:B,B:B=B10))=1,""Regular"",""Conta Repetida"")"),"Regular")</f>
        <v>Regular</v>
      </c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</row>
    <row r="11" ht="15.75" customHeight="1">
      <c r="A11" s="167" t="s">
        <v>319</v>
      </c>
      <c r="B11" s="168" t="s">
        <v>347</v>
      </c>
      <c r="C11" s="167" t="str">
        <f>IFERROR(__xludf.DUMMYFUNCTION("IF(COUNTA(filter(B:B,B:B=B11))=1,""Regular"",""Conta Repetida"")"),"Regular")</f>
        <v>Regular</v>
      </c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</row>
    <row r="12" ht="15.75" customHeight="1">
      <c r="A12" s="167" t="s">
        <v>348</v>
      </c>
      <c r="B12" s="168" t="s">
        <v>349</v>
      </c>
      <c r="C12" s="167" t="str">
        <f>IFERROR(__xludf.DUMMYFUNCTION("IF(COUNTA(filter(B:B,B:B=B12))=1,""Regular"",""Conta Repetida"")"),"Regular")</f>
        <v>Regular</v>
      </c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</row>
    <row r="13" ht="15.75" customHeight="1">
      <c r="A13" s="167" t="s">
        <v>350</v>
      </c>
      <c r="B13" s="168" t="s">
        <v>351</v>
      </c>
      <c r="C13" s="167" t="str">
        <f>IFERROR(__xludf.DUMMYFUNCTION("IF(COUNTA(filter(B:B,B:B=B13))=1,""Regular"",""Conta Repetida"")"),"Regular")</f>
        <v>Regular</v>
      </c>
      <c r="D13" s="169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</row>
    <row r="14" ht="15.75" customHeight="1">
      <c r="A14" s="167" t="s">
        <v>352</v>
      </c>
      <c r="B14" s="168" t="s">
        <v>353</v>
      </c>
      <c r="C14" s="167" t="str">
        <f>IFERROR(__xludf.DUMMYFUNCTION("IF(COUNTA(filter(B:B,B:B=B14))=1,""Regular"",""Conta Repetida"")"),"Regular")</f>
        <v>Regular</v>
      </c>
      <c r="D14" s="169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</row>
    <row r="15" ht="15.75" customHeight="1">
      <c r="A15" s="167" t="s">
        <v>354</v>
      </c>
      <c r="B15" s="168" t="s">
        <v>355</v>
      </c>
      <c r="C15" s="167" t="str">
        <f>IFERROR(__xludf.DUMMYFUNCTION("IF(COUNTA(filter(B:B,B:B=B15))=1,""Regular"",""Conta Repetida"")"),"Regular")</f>
        <v>Regular</v>
      </c>
      <c r="D15" s="169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</row>
    <row r="16" ht="15.75" customHeight="1">
      <c r="A16" s="167" t="s">
        <v>356</v>
      </c>
      <c r="B16" s="168" t="s">
        <v>357</v>
      </c>
      <c r="C16" s="167" t="str">
        <f>IFERROR(__xludf.DUMMYFUNCTION("IF(COUNTA(filter(B:B,B:B=B16))=1,""Regular"",""Conta Repetida"")"),"Regular")</f>
        <v>Regular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</row>
    <row r="17" ht="15.75" customHeight="1">
      <c r="A17" s="167" t="s">
        <v>358</v>
      </c>
      <c r="B17" s="168" t="s">
        <v>359</v>
      </c>
      <c r="C17" s="167" t="str">
        <f>IFERROR(__xludf.DUMMYFUNCTION("IF(COUNTA(filter(B:B,B:B=B17))=1,""Regular"",""Conta Repetida"")"),"Regular")</f>
        <v>Regular</v>
      </c>
      <c r="D17" s="169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</row>
    <row r="18" ht="15.75" customHeight="1">
      <c r="A18" s="167" t="s">
        <v>360</v>
      </c>
      <c r="B18" s="168" t="s">
        <v>361</v>
      </c>
      <c r="C18" s="167" t="str">
        <f>IFERROR(__xludf.DUMMYFUNCTION("IF(COUNTA(filter(B:B,B:B=B18))=1,""Regular"",""Conta Repetida"")"),"Regular")</f>
        <v>Regular</v>
      </c>
      <c r="D18" s="169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</row>
    <row r="19" ht="15.75" customHeight="1">
      <c r="A19" s="167" t="s">
        <v>362</v>
      </c>
      <c r="B19" s="168" t="s">
        <v>363</v>
      </c>
      <c r="C19" s="167" t="str">
        <f>IFERROR(__xludf.DUMMYFUNCTION("IF(COUNTA(filter(B:B,B:B=B19))=1,""Regular"",""Conta Repetida"")"),"Regular")</f>
        <v>Regular</v>
      </c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</row>
    <row r="20" ht="15.75" customHeight="1">
      <c r="A20" s="167" t="s">
        <v>364</v>
      </c>
      <c r="B20" s="168" t="s">
        <v>365</v>
      </c>
      <c r="C20" s="167" t="str">
        <f>IFERROR(__xludf.DUMMYFUNCTION("IF(COUNTA(filter(B:B,B:B=B20))=1,""Regular"",""Conta Repetida"")"),"Regular")</f>
        <v>Regular</v>
      </c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</row>
    <row r="21" ht="15.75" customHeight="1">
      <c r="A21" s="167" t="s">
        <v>366</v>
      </c>
      <c r="B21" s="168" t="s">
        <v>367</v>
      </c>
      <c r="C21" s="167" t="str">
        <f>IFERROR(__xludf.DUMMYFUNCTION("IF(COUNTA(filter(B:B,B:B=B21))=1,""Regular"",""Conta Repetida"")"),"Regular")</f>
        <v>Regular</v>
      </c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</row>
    <row r="22" ht="15.75" customHeight="1">
      <c r="A22" s="167" t="s">
        <v>368</v>
      </c>
      <c r="B22" s="168" t="s">
        <v>369</v>
      </c>
      <c r="C22" s="167" t="str">
        <f>IFERROR(__xludf.DUMMYFUNCTION("IF(COUNTA(filter(B:B,B:B=B22))=1,""Regular"",""Conta Repetida"")"),"Regular")</f>
        <v>Regular</v>
      </c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</row>
    <row r="23" ht="15.75" customHeight="1">
      <c r="A23" s="167" t="s">
        <v>370</v>
      </c>
      <c r="B23" s="168" t="s">
        <v>371</v>
      </c>
      <c r="C23" s="167" t="str">
        <f>IFERROR(__xludf.DUMMYFUNCTION("IF(COUNTA(filter(B:B,B:B=B23))=1,""Regular"",""Conta Repetida"")"),"Regular")</f>
        <v>Regular</v>
      </c>
      <c r="D23" s="169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</row>
    <row r="24" ht="15.75" customHeight="1">
      <c r="A24" s="167" t="s">
        <v>372</v>
      </c>
      <c r="B24" s="168" t="s">
        <v>373</v>
      </c>
      <c r="C24" s="167" t="str">
        <f>IFERROR(__xludf.DUMMYFUNCTION("IF(COUNTA(filter(B:B,B:B=B24))=1,""Regular"",""Conta Repetida"")"),"Regular")</f>
        <v>Regular</v>
      </c>
      <c r="D24" s="169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</row>
    <row r="25" ht="15.75" customHeight="1">
      <c r="A25" s="167" t="s">
        <v>374</v>
      </c>
      <c r="B25" s="168" t="s">
        <v>375</v>
      </c>
      <c r="C25" s="167" t="str">
        <f>IFERROR(__xludf.DUMMYFUNCTION("IF(COUNTA(filter(B:B,B:B=B25))=1,""Regular"",""Conta Repetida"")"),"Regular")</f>
        <v>Regular</v>
      </c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</row>
    <row r="26" ht="15.75" customHeight="1">
      <c r="A26" s="167" t="s">
        <v>376</v>
      </c>
      <c r="B26" s="168" t="s">
        <v>377</v>
      </c>
      <c r="C26" s="167" t="str">
        <f>IFERROR(__xludf.DUMMYFUNCTION("IF(COUNTA(filter(B:B,B:B=B26))=1,""Regular"",""Conta Repetida"")"),"Regular")</f>
        <v>Regular</v>
      </c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</row>
    <row r="27" ht="15.75" customHeight="1">
      <c r="A27" s="167" t="s">
        <v>378</v>
      </c>
      <c r="B27" s="168" t="s">
        <v>379</v>
      </c>
      <c r="C27" s="167" t="str">
        <f>IFERROR(__xludf.DUMMYFUNCTION("IF(COUNTA(filter(B:B,B:B=B27))=1,""Regular"",""Conta Repetida"")"),"Regular")</f>
        <v>Regular</v>
      </c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</row>
    <row r="28" ht="15.75" customHeight="1">
      <c r="A28" s="167" t="s">
        <v>380</v>
      </c>
      <c r="B28" s="168" t="s">
        <v>381</v>
      </c>
      <c r="C28" s="167" t="str">
        <f>IFERROR(__xludf.DUMMYFUNCTION("IF(COUNTA(filter(B:B,B:B=B28))=1,""Regular"",""Conta Repetida"")"),"Regular")</f>
        <v>Regular</v>
      </c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</row>
    <row r="29" ht="15.75" customHeight="1">
      <c r="A29" s="167" t="s">
        <v>382</v>
      </c>
      <c r="B29" s="168" t="s">
        <v>383</v>
      </c>
      <c r="C29" s="167" t="str">
        <f>IFERROR(__xludf.DUMMYFUNCTION("IF(COUNTA(filter(B:B,B:B=B29))=1,""Regular"",""Conta Repetida"")"),"Regular")</f>
        <v>Regular</v>
      </c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</row>
    <row r="30" ht="15.75" customHeight="1">
      <c r="A30" s="167" t="s">
        <v>384</v>
      </c>
      <c r="B30" s="168" t="s">
        <v>385</v>
      </c>
      <c r="C30" s="167" t="str">
        <f>IFERROR(__xludf.DUMMYFUNCTION("IF(COUNTA(filter(B:B,B:B=B30))=1,""Regular"",""Conta Repetida"")"),"Regular")</f>
        <v>Regular</v>
      </c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</row>
    <row r="31" ht="15.75" customHeight="1">
      <c r="A31" s="167" t="s">
        <v>386</v>
      </c>
      <c r="B31" s="168" t="s">
        <v>387</v>
      </c>
      <c r="C31" s="167" t="str">
        <f>IFERROR(__xludf.DUMMYFUNCTION("IF(COUNTA(filter(B:B,B:B=B31))=1,""Regular"",""Conta Repetida"")"),"Regular")</f>
        <v>Regular</v>
      </c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</row>
    <row r="32" ht="15.75" customHeight="1">
      <c r="A32" s="167" t="s">
        <v>388</v>
      </c>
      <c r="B32" s="168" t="s">
        <v>389</v>
      </c>
      <c r="C32" s="167" t="str">
        <f>IFERROR(__xludf.DUMMYFUNCTION("IF(COUNTA(filter(B:B,B:B=B32))=1,""Regular"",""Conta Repetida"")"),"Regular")</f>
        <v>Regular</v>
      </c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</row>
    <row r="33" ht="15.75" customHeight="1">
      <c r="A33" s="167" t="s">
        <v>390</v>
      </c>
      <c r="B33" s="168" t="s">
        <v>391</v>
      </c>
      <c r="C33" s="167" t="str">
        <f>IFERROR(__xludf.DUMMYFUNCTION("IF(COUNTA(filter(B:B,B:B=B33))=1,""Regular"",""Conta Repetida"")"),"Regular")</f>
        <v>Regular</v>
      </c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</row>
    <row r="34" ht="15.75" customHeight="1">
      <c r="A34" s="167" t="s">
        <v>392</v>
      </c>
      <c r="B34" s="168" t="s">
        <v>393</v>
      </c>
      <c r="C34" s="167" t="str">
        <f>IFERROR(__xludf.DUMMYFUNCTION("IF(COUNTA(filter(B:B,B:B=B34))=1,""Regular"",""Conta Repetida"")"),"Regular")</f>
        <v>Regular</v>
      </c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</row>
    <row r="35" ht="15.75" customHeight="1">
      <c r="A35" s="167" t="s">
        <v>41</v>
      </c>
      <c r="B35" s="168" t="s">
        <v>394</v>
      </c>
      <c r="C35" s="167" t="str">
        <f>IFERROR(__xludf.DUMMYFUNCTION("IF(COUNTA(filter(B:B,B:B=B35))=1,""Regular"",""Conta Repetida"")"),"Regular")</f>
        <v>Regular</v>
      </c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</row>
    <row r="36" ht="15.75" customHeight="1">
      <c r="A36" s="167" t="s">
        <v>395</v>
      </c>
      <c r="B36" s="168" t="s">
        <v>396</v>
      </c>
      <c r="C36" s="167" t="str">
        <f>IFERROR(__xludf.DUMMYFUNCTION("IF(COUNTA(filter(B:B,B:B=B36))=1,""Regular"",""Conta Repetida"")"),"Regular")</f>
        <v>Regular</v>
      </c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</row>
    <row r="37" ht="15.75" customHeight="1">
      <c r="A37" s="167" t="s">
        <v>397</v>
      </c>
      <c r="B37" s="168" t="s">
        <v>398</v>
      </c>
      <c r="C37" s="167" t="str">
        <f>IFERROR(__xludf.DUMMYFUNCTION("IF(COUNTA(filter(B:B,B:B=B37))=1,""Regular"",""Conta Repetida"")"),"Regular")</f>
        <v>Regular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</row>
    <row r="38" ht="15.75" customHeight="1">
      <c r="A38" s="167" t="s">
        <v>399</v>
      </c>
      <c r="B38" s="168" t="s">
        <v>400</v>
      </c>
      <c r="C38" s="167" t="str">
        <f>IFERROR(__xludf.DUMMYFUNCTION("IF(COUNTA(filter(B:B,B:B=B38))=1,""Regular"",""Conta Repetida"")"),"Regular")</f>
        <v>Regular</v>
      </c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</row>
    <row r="39" ht="15.75" customHeight="1">
      <c r="A39" s="167" t="s">
        <v>401</v>
      </c>
      <c r="B39" s="168" t="s">
        <v>402</v>
      </c>
      <c r="C39" s="167" t="str">
        <f>IFERROR(__xludf.DUMMYFUNCTION("IF(COUNTA(filter(B:B,B:B=B39))=1,""Regular"",""Conta Repetida"")"),"Regular")</f>
        <v>Regular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</row>
    <row r="40" ht="15.75" customHeight="1">
      <c r="A40" s="167" t="s">
        <v>403</v>
      </c>
      <c r="B40" s="168" t="s">
        <v>404</v>
      </c>
      <c r="C40" s="167" t="str">
        <f>IFERROR(__xludf.DUMMYFUNCTION("IF(COUNTA(filter(B:B,B:B=B40))=1,""Regular"",""Conta Repetida"")"),"Regular")</f>
        <v>Regular</v>
      </c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</row>
    <row r="41" ht="15.75" customHeight="1">
      <c r="A41" s="167" t="s">
        <v>405</v>
      </c>
      <c r="B41" s="168" t="s">
        <v>406</v>
      </c>
      <c r="C41" s="167" t="str">
        <f>IFERROR(__xludf.DUMMYFUNCTION("IF(COUNTA(filter(B:B,B:B=B41))=1,""Regular"",""Conta Repetida"")"),"Regular")</f>
        <v>Regular</v>
      </c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</row>
    <row r="42" ht="15.75" customHeight="1">
      <c r="A42" s="167" t="s">
        <v>407</v>
      </c>
      <c r="B42" s="168" t="s">
        <v>408</v>
      </c>
      <c r="C42" s="167" t="str">
        <f>IFERROR(__xludf.DUMMYFUNCTION("IF(COUNTA(filter(B:B,B:B=B42))=1,""Regular"",""Conta Repetida"")"),"Regular")</f>
        <v>Regular</v>
      </c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</row>
    <row r="43" ht="15.75" customHeight="1">
      <c r="A43" s="167" t="s">
        <v>409</v>
      </c>
      <c r="B43" s="168" t="s">
        <v>410</v>
      </c>
      <c r="C43" s="167" t="str">
        <f>IFERROR(__xludf.DUMMYFUNCTION("IF(COUNTA(filter(B:B,B:B=B43))=1,""Regular"",""Conta Repetida"")"),"Regular")</f>
        <v>Regular</v>
      </c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</row>
    <row r="44" ht="15.75" customHeight="1">
      <c r="A44" s="167" t="s">
        <v>411</v>
      </c>
      <c r="B44" s="168" t="s">
        <v>412</v>
      </c>
      <c r="C44" s="167" t="str">
        <f>IFERROR(__xludf.DUMMYFUNCTION("IF(COUNTA(filter(B:B,B:B=B44))=1,""Regular"",""Conta Repetida"")"),"Regular")</f>
        <v>Regular</v>
      </c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</row>
    <row r="45" ht="15.75" customHeight="1">
      <c r="A45" s="167" t="s">
        <v>413</v>
      </c>
      <c r="B45" s="168" t="s">
        <v>414</v>
      </c>
      <c r="C45" s="167" t="str">
        <f>IFERROR(__xludf.DUMMYFUNCTION("IF(COUNTA(filter(B:B,B:B=B45))=1,""Regular"",""Conta Repetida"")"),"Regular")</f>
        <v>Regular</v>
      </c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</row>
    <row r="46" ht="15.75" customHeight="1">
      <c r="A46" s="167" t="s">
        <v>325</v>
      </c>
      <c r="B46" s="168" t="s">
        <v>415</v>
      </c>
      <c r="C46" s="167" t="str">
        <f>IFERROR(__xludf.DUMMYFUNCTION("IF(COUNTA(filter(B:B,B:B=B46))=1,""Regular"",""Conta Repetida"")"),"Regular")</f>
        <v>Regular</v>
      </c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</row>
    <row r="47" ht="15.75" customHeight="1">
      <c r="A47" s="167" t="s">
        <v>416</v>
      </c>
      <c r="B47" s="168" t="s">
        <v>417</v>
      </c>
      <c r="C47" s="167" t="str">
        <f>IFERROR(__xludf.DUMMYFUNCTION("IF(COUNTA(filter(B:B,B:B=B47))=1,""Regular"",""Conta Repetida"")"),"Regular")</f>
        <v>Regular</v>
      </c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</row>
    <row r="48" ht="15.75" customHeight="1">
      <c r="A48" s="167" t="s">
        <v>418</v>
      </c>
      <c r="B48" s="168" t="s">
        <v>419</v>
      </c>
      <c r="C48" s="167" t="str">
        <f>IFERROR(__xludf.DUMMYFUNCTION("IF(COUNTA(filter(B:B,B:B=B48))=1,""Regular"",""Conta Repetida"")"),"Regular")</f>
        <v>Regular</v>
      </c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</row>
    <row r="49" ht="15.75" customHeight="1">
      <c r="A49" s="167" t="s">
        <v>420</v>
      </c>
      <c r="B49" s="168" t="s">
        <v>421</v>
      </c>
      <c r="C49" s="167" t="str">
        <f>IFERROR(__xludf.DUMMYFUNCTION("IF(COUNTA(filter(B:B,B:B=B49))=1,""Regular"",""Conta Repetida"")"),"Regular")</f>
        <v>Regular</v>
      </c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</row>
    <row r="50" ht="15.75" customHeight="1">
      <c r="A50" s="167" t="s">
        <v>422</v>
      </c>
      <c r="B50" s="168" t="s">
        <v>423</v>
      </c>
      <c r="C50" s="167" t="str">
        <f>IFERROR(__xludf.DUMMYFUNCTION("IF(COUNTA(filter(B:B,B:B=B50))=1,""Regular"",""Conta Repetida"")"),"Regular")</f>
        <v>Regular</v>
      </c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</row>
    <row r="51" ht="15.75" customHeight="1">
      <c r="A51" s="167" t="s">
        <v>424</v>
      </c>
      <c r="B51" s="168" t="s">
        <v>425</v>
      </c>
      <c r="C51" s="167" t="str">
        <f>IFERROR(__xludf.DUMMYFUNCTION("IF(COUNTA(filter(B:B,B:B=B51))=1,""Regular"",""Conta Repetida"")"),"Regular")</f>
        <v>Regular</v>
      </c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</row>
    <row r="52" ht="15.75" customHeight="1">
      <c r="A52" s="167" t="s">
        <v>426</v>
      </c>
      <c r="B52" s="168" t="s">
        <v>427</v>
      </c>
      <c r="C52" s="167" t="str">
        <f>IFERROR(__xludf.DUMMYFUNCTION("IF(COUNTA(filter(B:B,B:B=B52))=1,""Regular"",""Conta Repetida"")"),"Regular")</f>
        <v>Regular</v>
      </c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</row>
    <row r="53" ht="15.75" customHeight="1">
      <c r="A53" s="167" t="s">
        <v>428</v>
      </c>
      <c r="B53" s="168" t="s">
        <v>429</v>
      </c>
      <c r="C53" s="167" t="str">
        <f>IFERROR(__xludf.DUMMYFUNCTION("IF(COUNTA(filter(B:B,B:B=B53))=1,""Regular"",""Conta Repetida"")"),"Regular")</f>
        <v>Regular</v>
      </c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</row>
    <row r="54" ht="15.75" customHeight="1">
      <c r="A54" s="167" t="s">
        <v>430</v>
      </c>
      <c r="B54" s="168" t="s">
        <v>431</v>
      </c>
      <c r="C54" s="167" t="str">
        <f>IFERROR(__xludf.DUMMYFUNCTION("IF(COUNTA(filter(B:B,B:B=B54))=1,""Regular"",""Conta Repetida"")"),"Regular")</f>
        <v>Regular</v>
      </c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</row>
    <row r="55" ht="15.75" customHeight="1">
      <c r="A55" s="167" t="s">
        <v>432</v>
      </c>
      <c r="B55" s="168" t="s">
        <v>433</v>
      </c>
      <c r="C55" s="167" t="str">
        <f>IFERROR(__xludf.DUMMYFUNCTION("IF(COUNTA(filter(B:B,B:B=B55))=1,""Regular"",""Conta Repetida"")"),"Regular")</f>
        <v>Regular</v>
      </c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</row>
    <row r="56" ht="15.75" customHeight="1">
      <c r="A56" s="167" t="s">
        <v>434</v>
      </c>
      <c r="B56" s="168" t="s">
        <v>435</v>
      </c>
      <c r="C56" s="167" t="str">
        <f>IFERROR(__xludf.DUMMYFUNCTION("IF(COUNTA(filter(B:B,B:B=B56))=1,""Regular"",""Conta Repetida"")"),"Regular")</f>
        <v>Regular</v>
      </c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</row>
    <row r="57" ht="15.75" customHeight="1">
      <c r="A57" s="167" t="s">
        <v>436</v>
      </c>
      <c r="B57" s="168" t="s">
        <v>437</v>
      </c>
      <c r="C57" s="167" t="str">
        <f>IFERROR(__xludf.DUMMYFUNCTION("IF(COUNTA(filter(B:B,B:B=B57))=1,""Regular"",""Conta Repetida"")"),"Regular")</f>
        <v>Regular</v>
      </c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</row>
    <row r="58" ht="15.75" customHeight="1">
      <c r="A58" s="167" t="s">
        <v>438</v>
      </c>
      <c r="B58" s="168" t="s">
        <v>439</v>
      </c>
      <c r="C58" s="167" t="str">
        <f>IFERROR(__xludf.DUMMYFUNCTION("IF(COUNTA(filter(B:B,B:B=B58))=1,""Regular"",""Conta Repetida"")"),"Regular")</f>
        <v>Regular</v>
      </c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</row>
    <row r="59" ht="15.75" customHeight="1">
      <c r="A59" s="167" t="s">
        <v>440</v>
      </c>
      <c r="B59" s="168" t="s">
        <v>441</v>
      </c>
      <c r="C59" s="167" t="str">
        <f>IFERROR(__xludf.DUMMYFUNCTION("IF(COUNTA(filter(B:B,B:B=B59))=1,""Regular"",""Conta Repetida"")"),"Regular")</f>
        <v>Regular</v>
      </c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</row>
    <row r="60" ht="15.75" customHeight="1">
      <c r="A60" s="167" t="s">
        <v>442</v>
      </c>
      <c r="B60" s="168" t="s">
        <v>443</v>
      </c>
      <c r="C60" s="167" t="str">
        <f>IFERROR(__xludf.DUMMYFUNCTION("IF(COUNTA(filter(B:B,B:B=B60))=1,""Regular"",""Conta Repetida"")"),"Regular")</f>
        <v>Regular</v>
      </c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</row>
    <row r="61" ht="15.75" customHeight="1">
      <c r="A61" s="167" t="s">
        <v>444</v>
      </c>
      <c r="B61" s="168" t="s">
        <v>445</v>
      </c>
      <c r="C61" s="167" t="str">
        <f>IFERROR(__xludf.DUMMYFUNCTION("IF(COUNTA(filter(B:B,B:B=B61))=1,""Regular"",""Conta Repetida"")"),"Regular")</f>
        <v>Regular</v>
      </c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</row>
    <row r="62" ht="15.75" customHeight="1">
      <c r="A62" s="167" t="s">
        <v>446</v>
      </c>
      <c r="B62" s="168" t="s">
        <v>447</v>
      </c>
      <c r="C62" s="167" t="str">
        <f>IFERROR(__xludf.DUMMYFUNCTION("IF(COUNTA(filter(B:B,B:B=B62))=1,""Regular"",""Conta Repetida"")"),"Regular")</f>
        <v>Regular</v>
      </c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</row>
    <row r="63" ht="15.75" customHeight="1">
      <c r="A63" s="167" t="s">
        <v>448</v>
      </c>
      <c r="B63" s="168" t="s">
        <v>449</v>
      </c>
      <c r="C63" s="167" t="str">
        <f>IFERROR(__xludf.DUMMYFUNCTION("IF(COUNTA(filter(B:B,B:B=B63))=1,""Regular"",""Conta Repetida"")"),"Regular")</f>
        <v>Regular</v>
      </c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</row>
    <row r="64" ht="15.75" customHeight="1">
      <c r="A64" s="167" t="s">
        <v>450</v>
      </c>
      <c r="B64" s="168" t="s">
        <v>451</v>
      </c>
      <c r="C64" s="167" t="str">
        <f>IFERROR(__xludf.DUMMYFUNCTION("IF(COUNTA(filter(B:B,B:B=B64))=1,""Regular"",""Conta Repetida"")"),"Regular")</f>
        <v>Regular</v>
      </c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</row>
    <row r="65" ht="15.75" customHeight="1">
      <c r="A65" s="167" t="s">
        <v>452</v>
      </c>
      <c r="B65" s="168" t="s">
        <v>453</v>
      </c>
      <c r="C65" s="167" t="str">
        <f>IFERROR(__xludf.DUMMYFUNCTION("IF(COUNTA(filter(B:B,B:B=B65))=1,""Regular"",""Conta Repetida"")"),"Regular")</f>
        <v>Regular</v>
      </c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</row>
    <row r="66" ht="15.75" customHeight="1">
      <c r="A66" s="167" t="s">
        <v>454</v>
      </c>
      <c r="B66" s="168" t="s">
        <v>455</v>
      </c>
      <c r="C66" s="167" t="str">
        <f>IFERROR(__xludf.DUMMYFUNCTION("IF(COUNTA(filter(B:B,B:B=B66))=1,""Regular"",""Conta Repetida"")"),"Regular")</f>
        <v>Regular</v>
      </c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</row>
    <row r="67" ht="15.75" customHeight="1">
      <c r="A67" s="167" t="s">
        <v>456</v>
      </c>
      <c r="B67" s="168" t="s">
        <v>457</v>
      </c>
      <c r="C67" s="167" t="str">
        <f>IFERROR(__xludf.DUMMYFUNCTION("IF(COUNTA(filter(B:B,B:B=B67))=1,""Regular"",""Conta Repetida"")"),"Regular")</f>
        <v>Regular</v>
      </c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</row>
    <row r="68" ht="15.75" customHeight="1">
      <c r="A68" s="167" t="s">
        <v>458</v>
      </c>
      <c r="B68" s="168" t="s">
        <v>459</v>
      </c>
      <c r="C68" s="167" t="str">
        <f>IFERROR(__xludf.DUMMYFUNCTION("IF(COUNTA(filter(B:B,B:B=B68))=1,""Regular"",""Conta Repetida"")"),"Regular")</f>
        <v>Regular</v>
      </c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</row>
    <row r="69" ht="15.75" customHeight="1">
      <c r="A69" s="167" t="s">
        <v>460</v>
      </c>
      <c r="B69" s="168" t="s">
        <v>461</v>
      </c>
      <c r="C69" s="167" t="str">
        <f>IFERROR(__xludf.DUMMYFUNCTION("IF(COUNTA(filter(B:B,B:B=B69))=1,""Regular"",""Conta Repetida"")"),"Regular")</f>
        <v>Regular</v>
      </c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</row>
    <row r="70" ht="15.75" customHeight="1">
      <c r="A70" s="167" t="s">
        <v>462</v>
      </c>
      <c r="B70" s="168" t="s">
        <v>463</v>
      </c>
      <c r="C70" s="167" t="str">
        <f>IFERROR(__xludf.DUMMYFUNCTION("IF(COUNTA(filter(B:B,B:B=B70))=1,""Regular"",""Conta Repetida"")"),"Regular")</f>
        <v>Regular</v>
      </c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</row>
    <row r="71" ht="15.75" customHeight="1">
      <c r="A71" s="167" t="s">
        <v>464</v>
      </c>
      <c r="B71" s="168" t="s">
        <v>465</v>
      </c>
      <c r="C71" s="167" t="str">
        <f>IFERROR(__xludf.DUMMYFUNCTION("IF(COUNTA(filter(B:B,B:B=B71))=1,""Regular"",""Conta Repetida"")"),"Regular")</f>
        <v>Regular</v>
      </c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</row>
    <row r="72" ht="15.75" customHeight="1">
      <c r="A72" s="167" t="s">
        <v>466</v>
      </c>
      <c r="B72" s="168" t="s">
        <v>467</v>
      </c>
      <c r="C72" s="167" t="str">
        <f>IFERROR(__xludf.DUMMYFUNCTION("IF(COUNTA(filter(B:B,B:B=B72))=1,""Regular"",""Conta Repetida"")"),"Regular")</f>
        <v>Regular</v>
      </c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</row>
    <row r="73" ht="15.75" customHeight="1">
      <c r="A73" s="167" t="s">
        <v>468</v>
      </c>
      <c r="B73" s="168" t="s">
        <v>469</v>
      </c>
      <c r="C73" s="167" t="str">
        <f>IFERROR(__xludf.DUMMYFUNCTION("IF(COUNTA(filter(B:B,B:B=B73))=1,""Regular"",""Conta Repetida"")"),"Regular")</f>
        <v>Regular</v>
      </c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</row>
    <row r="74" ht="15.75" customHeight="1">
      <c r="A74" s="167" t="s">
        <v>470</v>
      </c>
      <c r="B74" s="168" t="s">
        <v>471</v>
      </c>
      <c r="C74" s="167" t="str">
        <f>IFERROR(__xludf.DUMMYFUNCTION("IF(COUNTA(filter(B:B,B:B=B74))=1,""Regular"",""Conta Repetida"")"),"Regular")</f>
        <v>Regular</v>
      </c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</row>
    <row r="75" ht="15.75" customHeight="1">
      <c r="A75" s="167" t="s">
        <v>472</v>
      </c>
      <c r="B75" s="168" t="s">
        <v>473</v>
      </c>
      <c r="C75" s="167" t="str">
        <f>IFERROR(__xludf.DUMMYFUNCTION("IF(COUNTA(filter(B:B,B:B=B75))=1,""Regular"",""Conta Repetida"")"),"Regular")</f>
        <v>Regular</v>
      </c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</row>
    <row r="76" ht="15.75" customHeight="1">
      <c r="A76" s="167" t="s">
        <v>474</v>
      </c>
      <c r="B76" s="168" t="s">
        <v>475</v>
      </c>
      <c r="C76" s="167" t="str">
        <f>IFERROR(__xludf.DUMMYFUNCTION("IF(COUNTA(filter(B:B,B:B=B76))=1,""Regular"",""Conta Repetida"")"),"Regular")</f>
        <v>Regular</v>
      </c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</row>
    <row r="77" ht="15.75" customHeight="1">
      <c r="A77" s="167" t="s">
        <v>476</v>
      </c>
      <c r="B77" s="168">
        <v>15678.0</v>
      </c>
      <c r="C77" s="167" t="str">
        <f>IFERROR(__xludf.DUMMYFUNCTION("IF(COUNTA(filter(B:B,B:B=B77))=1,""Regular"",""Conta Repetida"")"),"Regular")</f>
        <v>Regular</v>
      </c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</row>
    <row r="78" ht="15.75" customHeight="1">
      <c r="A78" s="167" t="s">
        <v>477</v>
      </c>
      <c r="B78" s="168">
        <v>26542.0</v>
      </c>
      <c r="C78" s="167" t="str">
        <f>IFERROR(__xludf.DUMMYFUNCTION("IF(COUNTA(filter(B:B,B:B=B78))=1,""Regular"",""Conta Repetida"")"),"Regular")</f>
        <v>Regular</v>
      </c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</row>
    <row r="79" ht="15.75" customHeight="1">
      <c r="A79" s="171" t="s">
        <v>478</v>
      </c>
      <c r="B79" s="168">
        <v>12345.0</v>
      </c>
      <c r="C79" s="167" t="str">
        <f>IFERROR(__xludf.DUMMYFUNCTION("IF(COUNTA(filter(B:B,B:B=B79))=1,""Regular"",""Conta Repetida"")"),"Regular")</f>
        <v>Regular</v>
      </c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</row>
    <row r="80" ht="15.75" customHeight="1">
      <c r="A80" s="171" t="s">
        <v>479</v>
      </c>
      <c r="B80" s="168">
        <v>12344.0</v>
      </c>
      <c r="C80" s="167" t="str">
        <f>IFERROR(__xludf.DUMMYFUNCTION("IF(COUNTA(filter(B:B,B:B=B80))=1,""Regular"",""Conta Repetida"")"),"Regular")</f>
        <v>Regular</v>
      </c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</row>
    <row r="81" ht="15.75" customHeight="1">
      <c r="A81" s="167" t="s">
        <v>480</v>
      </c>
      <c r="B81" s="168">
        <v>12343.0</v>
      </c>
      <c r="C81" s="167" t="str">
        <f>IFERROR(__xludf.DUMMYFUNCTION("IF(COUNTA(filter(B:B,B:B=B81))=1,""Regular"",""Conta Repetida"")"),"Regular")</f>
        <v>Regular</v>
      </c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</row>
    <row r="82" ht="15.75" customHeight="1">
      <c r="A82" s="167" t="s">
        <v>481</v>
      </c>
      <c r="B82" s="168">
        <v>12342.0</v>
      </c>
      <c r="C82" s="167" t="str">
        <f>IFERROR(__xludf.DUMMYFUNCTION("IF(COUNTA(filter(B:B,B:B=B82))=1,""Regular"",""Conta Repetida"")"),"Regular")</f>
        <v>Regular</v>
      </c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</row>
    <row r="83" ht="15.75" customHeight="1">
      <c r="A83" s="141" t="s">
        <v>482</v>
      </c>
      <c r="B83" s="168">
        <v>12341.0</v>
      </c>
      <c r="C83" s="167" t="str">
        <f>IFERROR(__xludf.DUMMYFUNCTION("IF(COUNTA(filter(B:B,B:B=B83))=1,""Regular"",""Conta Repetida"")"),"Regular")</f>
        <v>Regular</v>
      </c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</row>
    <row r="84" ht="15.75" customHeight="1">
      <c r="A84" s="141" t="s">
        <v>483</v>
      </c>
      <c r="B84" s="168">
        <v>12340.0</v>
      </c>
      <c r="C84" s="167" t="str">
        <f>IFERROR(__xludf.DUMMYFUNCTION("IF(COUNTA(filter(B:B,B:B=B84))=1,""Regular"",""Conta Repetida"")"),"Regular")</f>
        <v>Regular</v>
      </c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</row>
    <row r="85" ht="15.75" customHeight="1">
      <c r="A85" s="141" t="s">
        <v>484</v>
      </c>
      <c r="B85" s="168">
        <v>12339.0</v>
      </c>
      <c r="C85" s="167" t="str">
        <f>IFERROR(__xludf.DUMMYFUNCTION("IF(COUNTA(filter(B:B,B:B=B85))=1,""Regular"",""Conta Repetida"")"),"Regular")</f>
        <v>Regular</v>
      </c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</row>
    <row r="86" ht="15.75" customHeight="1">
      <c r="A86" s="172" t="s">
        <v>485</v>
      </c>
      <c r="B86" s="168">
        <v>12338.0</v>
      </c>
      <c r="C86" s="167" t="str">
        <f>IFERROR(__xludf.DUMMYFUNCTION("IF(COUNTA(filter(B:B,B:B=B86))=1,""Regular"",""Conta Repetida"")"),"Regular")</f>
        <v>Regular</v>
      </c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</row>
    <row r="87" ht="15.75" customHeight="1">
      <c r="A87" s="141" t="s">
        <v>486</v>
      </c>
      <c r="B87" s="168">
        <v>12337.0</v>
      </c>
      <c r="C87" s="167" t="str">
        <f>IFERROR(__xludf.DUMMYFUNCTION("IF(COUNTA(filter(B:B,B:B=B87))=1,""Regular"",""Conta Repetida"")"),"Regular")</f>
        <v>Regular</v>
      </c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</row>
    <row r="88" ht="15.75" customHeight="1">
      <c r="A88" s="141" t="s">
        <v>487</v>
      </c>
      <c r="B88" s="168">
        <v>12336.0</v>
      </c>
      <c r="C88" s="167" t="str">
        <f>IFERROR(__xludf.DUMMYFUNCTION("IF(COUNTA(filter(B:B,B:B=B88))=1,""Regular"",""Conta Repetida"")"),"Regular")</f>
        <v>Regular</v>
      </c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</row>
    <row r="89" ht="15.75" customHeight="1">
      <c r="A89" s="141" t="s">
        <v>488</v>
      </c>
      <c r="B89" s="168">
        <v>12335.0</v>
      </c>
      <c r="C89" s="167" t="str">
        <f>IFERROR(__xludf.DUMMYFUNCTION("IF(COUNTA(filter(B:B,B:B=B89))=1,""Regular"",""Conta Repetida"")"),"Regular")</f>
        <v>Regular</v>
      </c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</row>
    <row r="90" ht="15.75" customHeight="1">
      <c r="A90" s="141" t="s">
        <v>489</v>
      </c>
      <c r="B90" s="168">
        <v>12334.0</v>
      </c>
      <c r="C90" s="167" t="str">
        <f>IFERROR(__xludf.DUMMYFUNCTION("IF(COUNTA(filter(B:B,B:B=B90))=1,""Regular"",""Conta Repetida"")"),"Regular")</f>
        <v>Regular</v>
      </c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</row>
    <row r="91" ht="15.75" customHeight="1">
      <c r="A91" s="171" t="s">
        <v>341</v>
      </c>
      <c r="B91" s="168">
        <v>12333.0</v>
      </c>
      <c r="C91" s="167" t="str">
        <f>IFERROR(__xludf.DUMMYFUNCTION("IF(COUNTA(filter(B:B,B:B=B91))=1,""Regular"",""Conta Repetida"")"),"Regular")</f>
        <v>Regular</v>
      </c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</row>
    <row r="92" ht="15.75" customHeight="1">
      <c r="A92" s="171" t="s">
        <v>490</v>
      </c>
      <c r="B92" s="168">
        <v>12332.0</v>
      </c>
      <c r="C92" s="167" t="str">
        <f>IFERROR(__xludf.DUMMYFUNCTION("IF(COUNTA(filter(B:B,B:B=B92))=1,""Regular"",""Conta Repetida"")"),"Regular")</f>
        <v>Regular</v>
      </c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</row>
    <row r="93" ht="15.75" customHeight="1">
      <c r="A93" s="171" t="s">
        <v>491</v>
      </c>
      <c r="B93" s="168">
        <v>12331.0</v>
      </c>
      <c r="C93" s="167" t="str">
        <f>IFERROR(__xludf.DUMMYFUNCTION("IF(COUNTA(filter(B:B,B:B=B93))=1,""Regular"",""Conta Repetida"")"),"Regular")</f>
        <v>Regular</v>
      </c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</row>
    <row r="94" ht="15.75" customHeight="1">
      <c r="A94" s="171" t="s">
        <v>492</v>
      </c>
      <c r="B94" s="168">
        <v>12330.0</v>
      </c>
      <c r="C94" s="167" t="str">
        <f>IFERROR(__xludf.DUMMYFUNCTION("IF(COUNTA(filter(B:B,B:B=B94))=1,""Regular"",""Conta Repetida"")"),"Regular")</f>
        <v>Regular</v>
      </c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</row>
    <row r="95" ht="15.75" customHeight="1">
      <c r="A95" s="171" t="s">
        <v>493</v>
      </c>
      <c r="B95" s="168">
        <v>12347.0</v>
      </c>
      <c r="C95" s="167" t="str">
        <f>IFERROR(__xludf.DUMMYFUNCTION("IF(COUNTA(filter(B:B,B:B=B95))=1,""Regular"",""Conta Repetida"")"),"Regular")</f>
        <v>Regular</v>
      </c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</row>
    <row r="96" ht="15.75" customHeight="1">
      <c r="A96" s="171" t="s">
        <v>494</v>
      </c>
      <c r="B96" s="168">
        <v>12348.0</v>
      </c>
      <c r="C96" s="167" t="str">
        <f>IFERROR(__xludf.DUMMYFUNCTION("IF(COUNTA(filter(B:B,B:B=B96))=1,""Regular"",""Conta Repetida"")"),"Regular")</f>
        <v>Regular</v>
      </c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</row>
    <row r="97" ht="15.75" customHeight="1">
      <c r="A97" s="171" t="s">
        <v>495</v>
      </c>
      <c r="B97" s="168">
        <v>12349.0</v>
      </c>
      <c r="C97" s="167" t="str">
        <f>IFERROR(__xludf.DUMMYFUNCTION("IF(COUNTA(filter(B:B,B:B=B97))=1,""Regular"",""Conta Repetida"")"),"Regular")</f>
        <v>Regular</v>
      </c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</row>
    <row r="98" ht="15.75" customHeight="1">
      <c r="A98" s="171" t="s">
        <v>496</v>
      </c>
      <c r="B98" s="168">
        <v>12350.0</v>
      </c>
      <c r="C98" s="167" t="str">
        <f>IFERROR(__xludf.DUMMYFUNCTION("IF(COUNTA(filter(B:B,B:B=B98))=1,""Regular"",""Conta Repetida"")"),"Regular")</f>
        <v>Regular</v>
      </c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</row>
    <row r="99" ht="15.75" customHeight="1">
      <c r="A99" s="171" t="s">
        <v>497</v>
      </c>
      <c r="B99" s="168">
        <v>12351.0</v>
      </c>
      <c r="C99" s="167" t="str">
        <f>IFERROR(__xludf.DUMMYFUNCTION("IF(COUNTA(filter(B:B,B:B=B99))=1,""Regular"",""Conta Repetida"")"),"Regular")</f>
        <v>Regular</v>
      </c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</row>
    <row r="100" ht="15.75" customHeight="1">
      <c r="A100" s="171" t="s">
        <v>498</v>
      </c>
      <c r="B100" s="168">
        <v>12352.0</v>
      </c>
      <c r="C100" s="167" t="str">
        <f>IFERROR(__xludf.DUMMYFUNCTION("IF(COUNTA(filter(B:B,B:B=B100))=1,""Regular"",""Conta Repetida"")"),"Regular")</f>
        <v>Regular</v>
      </c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</row>
    <row r="101" ht="15.75" customHeight="1">
      <c r="A101" s="171" t="s">
        <v>499</v>
      </c>
      <c r="B101" s="168">
        <v>12353.0</v>
      </c>
      <c r="C101" s="167" t="str">
        <f>IFERROR(__xludf.DUMMYFUNCTION("IF(COUNTA(filter(B:B,B:B=B101))=1,""Regular"",""Conta Repetida"")"),"Regular")</f>
        <v>Regular</v>
      </c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</row>
    <row r="102" ht="15.75" customHeight="1">
      <c r="A102" s="168" t="s">
        <v>500</v>
      </c>
      <c r="B102" s="168">
        <v>12354.0</v>
      </c>
      <c r="C102" s="167" t="str">
        <f>IFERROR(__xludf.DUMMYFUNCTION("IF(COUNTA(filter(B:B,B:B=B102))=1,""Regular"",""Conta Repetida"")"),"Regular")</f>
        <v>Regular</v>
      </c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</row>
    <row r="103" ht="15.75" customHeight="1">
      <c r="A103" s="171" t="s">
        <v>501</v>
      </c>
      <c r="B103" s="168">
        <v>12355.0</v>
      </c>
      <c r="C103" s="167" t="str">
        <f>IFERROR(__xludf.DUMMYFUNCTION("IF(COUNTA(filter(B:B,B:B=B103))=1,""Regular"",""Conta Repetida"")"),"Regular")</f>
        <v>Regular</v>
      </c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</row>
    <row r="104" ht="15.75" customHeight="1">
      <c r="A104" s="173" t="s">
        <v>502</v>
      </c>
      <c r="B104" s="174">
        <v>12356.0</v>
      </c>
      <c r="C104" s="169" t="s">
        <v>503</v>
      </c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</row>
    <row r="105" ht="15.75" customHeight="1">
      <c r="A105" s="175" t="s">
        <v>504</v>
      </c>
      <c r="B105" s="174">
        <v>12357.0</v>
      </c>
      <c r="C105" s="169" t="s">
        <v>503</v>
      </c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</row>
    <row r="106" ht="15.75" customHeight="1">
      <c r="A106" s="175" t="s">
        <v>505</v>
      </c>
      <c r="B106" s="174">
        <v>12358.0</v>
      </c>
      <c r="C106" s="169" t="s">
        <v>503</v>
      </c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</row>
    <row r="107" ht="15.75" customHeight="1">
      <c r="A107" s="173" t="s">
        <v>506</v>
      </c>
      <c r="B107" s="174">
        <v>12359.0</v>
      </c>
      <c r="C107" s="169" t="s">
        <v>503</v>
      </c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</row>
    <row r="108" ht="15.75" customHeight="1">
      <c r="A108" s="173" t="s">
        <v>507</v>
      </c>
      <c r="B108" s="174">
        <v>12360.0</v>
      </c>
      <c r="C108" s="169" t="s">
        <v>503</v>
      </c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</row>
    <row r="109" ht="15.75" customHeight="1">
      <c r="A109" s="175" t="s">
        <v>508</v>
      </c>
      <c r="B109" s="174">
        <v>12361.0</v>
      </c>
      <c r="C109" s="169" t="s">
        <v>503</v>
      </c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</row>
    <row r="110" ht="15.75" customHeight="1">
      <c r="A110" s="176" t="s">
        <v>509</v>
      </c>
      <c r="B110" s="174">
        <v>12362.0</v>
      </c>
      <c r="C110" s="169" t="s">
        <v>503</v>
      </c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</row>
    <row r="111" ht="15.75" customHeight="1">
      <c r="A111" s="177" t="s">
        <v>510</v>
      </c>
      <c r="B111" s="174">
        <v>12363.0</v>
      </c>
      <c r="C111" s="169" t="s">
        <v>503</v>
      </c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</row>
    <row r="112" ht="15.75" customHeight="1">
      <c r="A112" s="169"/>
      <c r="B112" s="174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</row>
    <row r="113" ht="15.75" customHeight="1">
      <c r="A113" s="169"/>
      <c r="B113" s="174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</row>
    <row r="114" ht="15.75" customHeight="1">
      <c r="A114" s="169"/>
      <c r="B114" s="174"/>
      <c r="C114" s="169"/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</row>
    <row r="115" ht="15.75" customHeight="1">
      <c r="A115" s="169"/>
      <c r="B115" s="174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</row>
    <row r="116" ht="15.75" customHeight="1">
      <c r="A116" s="169"/>
      <c r="B116" s="174"/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</row>
    <row r="117" ht="15.75" customHeight="1">
      <c r="A117" s="169"/>
      <c r="B117" s="174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</row>
    <row r="118" ht="15.75" customHeight="1">
      <c r="A118" s="169"/>
      <c r="B118" s="174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</row>
    <row r="119" ht="15.75" customHeight="1">
      <c r="A119" s="169"/>
      <c r="B119" s="174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</row>
    <row r="120" ht="15.75" customHeight="1">
      <c r="A120" s="169"/>
      <c r="B120" s="174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</row>
    <row r="121" ht="15.75" customHeight="1">
      <c r="A121" s="169"/>
      <c r="B121" s="174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</row>
    <row r="122" ht="15.75" customHeight="1">
      <c r="A122" s="169"/>
      <c r="B122" s="174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</row>
    <row r="123" ht="15.75" customHeight="1">
      <c r="A123" s="169"/>
      <c r="B123" s="174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</row>
    <row r="124" ht="15.75" customHeight="1">
      <c r="A124" s="169"/>
      <c r="B124" s="174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</row>
    <row r="125" ht="15.75" customHeight="1">
      <c r="A125" s="169"/>
      <c r="B125" s="174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</row>
    <row r="126" ht="15.75" customHeight="1">
      <c r="A126" s="169"/>
      <c r="B126" s="174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</row>
    <row r="127" ht="15.75" customHeight="1">
      <c r="A127" s="169"/>
      <c r="B127" s="174"/>
      <c r="C127" s="169"/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</row>
    <row r="128" ht="15.75" customHeight="1">
      <c r="A128" s="169"/>
      <c r="B128" s="174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</row>
    <row r="129" ht="15.75" customHeight="1">
      <c r="A129" s="169"/>
      <c r="B129" s="174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</row>
    <row r="130" ht="15.75" customHeight="1">
      <c r="A130" s="169"/>
      <c r="B130" s="174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</row>
    <row r="131" ht="15.75" customHeight="1">
      <c r="A131" s="169"/>
      <c r="B131" s="174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</row>
    <row r="132" ht="15.75" customHeight="1">
      <c r="A132" s="169"/>
      <c r="B132" s="174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</row>
    <row r="133" ht="15.75" customHeight="1">
      <c r="A133" s="169"/>
      <c r="B133" s="174"/>
      <c r="C133" s="169"/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</row>
    <row r="134" ht="15.75" customHeight="1">
      <c r="A134" s="169"/>
      <c r="B134" s="174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</row>
    <row r="135" ht="15.75" customHeight="1">
      <c r="A135" s="169"/>
      <c r="B135" s="174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</row>
    <row r="136" ht="15.75" customHeight="1">
      <c r="A136" s="169"/>
      <c r="B136" s="174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</row>
    <row r="137" ht="15.75" customHeight="1">
      <c r="A137" s="169"/>
      <c r="B137" s="174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</row>
    <row r="138" ht="15.75" customHeight="1">
      <c r="A138" s="169"/>
      <c r="B138" s="174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</row>
    <row r="139" ht="15.75" customHeight="1">
      <c r="A139" s="169"/>
      <c r="B139" s="174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</row>
    <row r="140" ht="15.75" customHeight="1">
      <c r="A140" s="169"/>
      <c r="B140" s="174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</row>
    <row r="141" ht="15.75" customHeight="1">
      <c r="A141" s="169"/>
      <c r="B141" s="174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</row>
    <row r="142" ht="15.75" customHeight="1">
      <c r="A142" s="169"/>
      <c r="B142" s="174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</row>
    <row r="143" ht="15.75" customHeight="1">
      <c r="A143" s="169"/>
      <c r="B143" s="174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</row>
    <row r="144" ht="15.75" customHeight="1">
      <c r="A144" s="169"/>
      <c r="B144" s="174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</row>
    <row r="145" ht="15.75" customHeight="1">
      <c r="A145" s="169"/>
      <c r="B145" s="174"/>
      <c r="C145" s="169"/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</row>
    <row r="146" ht="15.75" customHeight="1">
      <c r="A146" s="169"/>
      <c r="B146" s="174"/>
      <c r="C146" s="169"/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</row>
    <row r="147" ht="15.75" customHeight="1">
      <c r="A147" s="169"/>
      <c r="B147" s="174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</row>
    <row r="148" ht="15.75" customHeight="1">
      <c r="A148" s="169"/>
      <c r="B148" s="174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</row>
    <row r="149" ht="15.75" customHeight="1">
      <c r="A149" s="169"/>
      <c r="B149" s="174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</row>
    <row r="150" ht="15.75" customHeight="1">
      <c r="A150" s="169"/>
      <c r="B150" s="174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</row>
    <row r="151" ht="15.75" customHeight="1">
      <c r="A151" s="169"/>
      <c r="B151" s="174"/>
      <c r="C151" s="169"/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</row>
    <row r="152" ht="15.75" customHeight="1">
      <c r="A152" s="169"/>
      <c r="B152" s="174"/>
      <c r="C152" s="169"/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</row>
    <row r="153" ht="15.75" customHeight="1">
      <c r="A153" s="169"/>
      <c r="B153" s="174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</row>
    <row r="154" ht="15.75" customHeight="1">
      <c r="A154" s="169"/>
      <c r="B154" s="174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</row>
    <row r="155" ht="15.75" customHeight="1">
      <c r="A155" s="169"/>
      <c r="B155" s="174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</row>
    <row r="156" ht="15.75" customHeight="1">
      <c r="A156" s="169"/>
      <c r="B156" s="174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</row>
    <row r="157" ht="15.75" customHeight="1">
      <c r="A157" s="169"/>
      <c r="B157" s="174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</row>
    <row r="158" ht="15.75" customHeight="1">
      <c r="A158" s="169"/>
      <c r="B158" s="174"/>
      <c r="C158" s="169"/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</row>
    <row r="159" ht="15.75" customHeight="1">
      <c r="A159" s="169"/>
      <c r="B159" s="174"/>
      <c r="C159" s="169"/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</row>
    <row r="160" ht="15.75" customHeight="1">
      <c r="A160" s="169"/>
      <c r="B160" s="174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</row>
    <row r="161" ht="15.75" customHeight="1">
      <c r="A161" s="169"/>
      <c r="B161" s="174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</row>
    <row r="162" ht="15.75" customHeight="1">
      <c r="A162" s="169"/>
      <c r="B162" s="174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</row>
    <row r="163" ht="15.75" customHeight="1">
      <c r="A163" s="169"/>
      <c r="B163" s="174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</row>
    <row r="164" ht="15.75" customHeight="1">
      <c r="A164" s="169"/>
      <c r="B164" s="174"/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</row>
    <row r="165" ht="15.75" customHeight="1">
      <c r="A165" s="169"/>
      <c r="B165" s="174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</row>
    <row r="166" ht="15.75" customHeight="1">
      <c r="A166" s="169"/>
      <c r="B166" s="174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</row>
    <row r="167" ht="15.75" customHeight="1">
      <c r="A167" s="169"/>
      <c r="B167" s="174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</row>
    <row r="168" ht="15.75" customHeight="1">
      <c r="A168" s="169"/>
      <c r="B168" s="174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</row>
    <row r="169" ht="15.75" customHeight="1">
      <c r="A169" s="169"/>
      <c r="B169" s="174"/>
      <c r="C169" s="169"/>
      <c r="D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</row>
    <row r="170" ht="15.75" customHeight="1">
      <c r="A170" s="169"/>
      <c r="B170" s="174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</row>
    <row r="171" ht="15.75" customHeight="1">
      <c r="A171" s="169"/>
      <c r="B171" s="174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</row>
    <row r="172" ht="15.75" customHeight="1">
      <c r="A172" s="169"/>
      <c r="B172" s="174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</row>
    <row r="173" ht="15.75" customHeight="1">
      <c r="A173" s="169"/>
      <c r="B173" s="174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</row>
    <row r="174" ht="15.75" customHeight="1">
      <c r="A174" s="169"/>
      <c r="B174" s="174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</row>
    <row r="175" ht="15.75" customHeight="1">
      <c r="A175" s="169"/>
      <c r="B175" s="174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</row>
    <row r="176" ht="15.75" customHeight="1">
      <c r="A176" s="169"/>
      <c r="B176" s="174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</row>
    <row r="177" ht="15.75" customHeight="1">
      <c r="A177" s="169"/>
      <c r="B177" s="174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</row>
    <row r="178" ht="15.75" customHeight="1">
      <c r="A178" s="169"/>
      <c r="B178" s="174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</row>
    <row r="179" ht="15.75" customHeight="1">
      <c r="A179" s="169"/>
      <c r="B179" s="174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</row>
    <row r="180" ht="15.75" customHeight="1">
      <c r="A180" s="169"/>
      <c r="B180" s="174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</row>
    <row r="181" ht="15.75" customHeight="1">
      <c r="A181" s="169"/>
      <c r="B181" s="174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</row>
    <row r="182" ht="15.75" customHeight="1">
      <c r="A182" s="169"/>
      <c r="B182" s="174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</row>
    <row r="183" ht="15.75" customHeight="1">
      <c r="A183" s="169"/>
      <c r="B183" s="174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</row>
    <row r="184" ht="15.75" customHeight="1">
      <c r="A184" s="169"/>
      <c r="B184" s="174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</row>
    <row r="185" ht="15.75" customHeight="1">
      <c r="A185" s="169"/>
      <c r="B185" s="174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</row>
    <row r="186" ht="15.75" customHeight="1">
      <c r="A186" s="169"/>
      <c r="B186" s="174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</row>
    <row r="187" ht="15.75" customHeight="1">
      <c r="A187" s="169"/>
      <c r="B187" s="174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</row>
    <row r="188" ht="15.75" customHeight="1">
      <c r="A188" s="169"/>
      <c r="B188" s="174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</row>
    <row r="189" ht="15.75" customHeight="1">
      <c r="A189" s="169"/>
      <c r="B189" s="174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</row>
    <row r="190" ht="15.75" customHeight="1">
      <c r="A190" s="169"/>
      <c r="B190" s="174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</row>
    <row r="191" ht="15.75" customHeight="1">
      <c r="A191" s="169"/>
      <c r="B191" s="174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</row>
    <row r="192" ht="15.75" customHeight="1">
      <c r="A192" s="169"/>
      <c r="B192" s="174"/>
      <c r="C192" s="169"/>
      <c r="D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</row>
    <row r="193" ht="15.75" customHeight="1">
      <c r="A193" s="169"/>
      <c r="B193" s="174"/>
      <c r="C193" s="169"/>
      <c r="D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</row>
    <row r="194" ht="15.75" customHeight="1">
      <c r="A194" s="169"/>
      <c r="B194" s="174"/>
      <c r="C194" s="169"/>
      <c r="D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</row>
    <row r="195" ht="15.75" customHeight="1">
      <c r="A195" s="169"/>
      <c r="B195" s="174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</row>
    <row r="196" ht="15.75" customHeight="1">
      <c r="A196" s="169"/>
      <c r="B196" s="174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</row>
    <row r="197" ht="15.75" customHeight="1">
      <c r="A197" s="169"/>
      <c r="B197" s="174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</row>
    <row r="198" ht="15.75" customHeight="1">
      <c r="A198" s="169"/>
      <c r="B198" s="174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</row>
    <row r="199" ht="15.75" customHeight="1">
      <c r="A199" s="169"/>
      <c r="B199" s="174"/>
      <c r="C199" s="169"/>
      <c r="D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</row>
    <row r="200" ht="15.75" customHeight="1">
      <c r="A200" s="169"/>
      <c r="B200" s="174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90:A106">
    <cfRule type="cellIs" dxfId="3" priority="1" operator="equal">
      <formula>"Bluemetrix"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25"/>
    <col customWidth="1" min="2" max="2" width="11.0"/>
    <col customWidth="1" min="3" max="3" width="11.13"/>
    <col customWidth="1" min="4" max="4" width="16.38"/>
    <col customWidth="1" min="5" max="5" width="16.0"/>
    <col customWidth="1" min="6" max="6" width="62.25"/>
    <col customWidth="1" min="7" max="7" width="12.38"/>
    <col customWidth="1" min="8" max="8" width="5.75"/>
    <col customWidth="1" min="9" max="9" width="15.88"/>
    <col customWidth="1" min="10" max="10" width="16.38"/>
    <col customWidth="1" min="11" max="11" width="16.0"/>
  </cols>
  <sheetData>
    <row r="1" ht="15.75" customHeight="1">
      <c r="A1" s="178" t="s">
        <v>511</v>
      </c>
      <c r="B1" s="179" t="s">
        <v>1</v>
      </c>
      <c r="C1" s="178" t="s">
        <v>2</v>
      </c>
      <c r="D1" s="178" t="s">
        <v>512</v>
      </c>
      <c r="E1" s="180" t="s">
        <v>513</v>
      </c>
      <c r="F1" s="178" t="s">
        <v>119</v>
      </c>
      <c r="G1" s="178" t="s">
        <v>3</v>
      </c>
      <c r="H1" s="178" t="s">
        <v>4</v>
      </c>
      <c r="I1" s="178" t="s">
        <v>5</v>
      </c>
      <c r="J1" s="181" t="s">
        <v>25</v>
      </c>
      <c r="K1" s="178" t="s">
        <v>8</v>
      </c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ht="15.75" customHeight="1">
      <c r="A2" s="183">
        <v>43768.0</v>
      </c>
      <c r="B2" s="184" t="s">
        <v>514</v>
      </c>
      <c r="C2" s="173" t="s">
        <v>515</v>
      </c>
      <c r="D2" s="173" t="s">
        <v>516</v>
      </c>
      <c r="E2" s="185">
        <v>0.0</v>
      </c>
      <c r="F2" s="173" t="s">
        <v>517</v>
      </c>
      <c r="G2" s="183" t="s">
        <v>319</v>
      </c>
      <c r="H2" s="183" t="s">
        <v>42</v>
      </c>
      <c r="I2" s="183" t="s">
        <v>368</v>
      </c>
      <c r="J2" s="183">
        <v>43567.0</v>
      </c>
      <c r="K2" s="186" t="s">
        <v>518</v>
      </c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</row>
    <row r="3" ht="15.75" customHeight="1">
      <c r="A3" s="183">
        <v>43782.0</v>
      </c>
      <c r="B3" s="184" t="s">
        <v>519</v>
      </c>
      <c r="C3" s="173" t="s">
        <v>515</v>
      </c>
      <c r="D3" s="173" t="s">
        <v>516</v>
      </c>
      <c r="E3" s="185">
        <v>0.0</v>
      </c>
      <c r="F3" s="173" t="s">
        <v>520</v>
      </c>
      <c r="G3" s="183" t="s">
        <v>319</v>
      </c>
      <c r="H3" s="183" t="s">
        <v>42</v>
      </c>
      <c r="I3" s="183" t="s">
        <v>458</v>
      </c>
      <c r="J3" s="183">
        <v>43567.0</v>
      </c>
      <c r="K3" s="186" t="s">
        <v>521</v>
      </c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2"/>
    </row>
    <row r="4" ht="15.75" customHeight="1">
      <c r="A4" s="183">
        <v>43862.0</v>
      </c>
      <c r="B4" s="184" t="s">
        <v>522</v>
      </c>
      <c r="C4" s="173" t="s">
        <v>515</v>
      </c>
      <c r="D4" s="173" t="s">
        <v>516</v>
      </c>
      <c r="E4" s="185">
        <v>0.0</v>
      </c>
      <c r="F4" s="173" t="s">
        <v>523</v>
      </c>
      <c r="G4" s="183" t="s">
        <v>324</v>
      </c>
      <c r="H4" s="183" t="s">
        <v>42</v>
      </c>
      <c r="I4" s="183" t="s">
        <v>409</v>
      </c>
      <c r="J4" s="183">
        <v>43461.0</v>
      </c>
      <c r="K4" s="186" t="s">
        <v>521</v>
      </c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</row>
    <row r="5" ht="15.75" customHeight="1">
      <c r="A5" s="187">
        <v>43893.0</v>
      </c>
      <c r="B5" s="188" t="s">
        <v>524</v>
      </c>
      <c r="C5" s="189" t="s">
        <v>515</v>
      </c>
      <c r="D5" s="173" t="s">
        <v>525</v>
      </c>
      <c r="E5" s="185">
        <v>25000.0</v>
      </c>
      <c r="F5" s="173" t="s">
        <v>526</v>
      </c>
      <c r="G5" s="183" t="s">
        <v>319</v>
      </c>
      <c r="H5" s="183" t="s">
        <v>42</v>
      </c>
      <c r="I5" s="183" t="s">
        <v>368</v>
      </c>
      <c r="J5" s="183">
        <v>43675.0</v>
      </c>
      <c r="K5" s="186" t="s">
        <v>521</v>
      </c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</row>
    <row r="6" ht="15.75" customHeight="1">
      <c r="A6" s="187">
        <v>43893.0</v>
      </c>
      <c r="B6" s="188" t="s">
        <v>527</v>
      </c>
      <c r="C6" s="189" t="s">
        <v>515</v>
      </c>
      <c r="D6" s="173" t="s">
        <v>525</v>
      </c>
      <c r="E6" s="185">
        <v>6000.0</v>
      </c>
      <c r="F6" s="173" t="s">
        <v>528</v>
      </c>
      <c r="G6" s="183" t="s">
        <v>319</v>
      </c>
      <c r="H6" s="183" t="s">
        <v>42</v>
      </c>
      <c r="I6" s="183" t="s">
        <v>458</v>
      </c>
      <c r="J6" s="183">
        <v>43620.0</v>
      </c>
      <c r="K6" s="186" t="s">
        <v>529</v>
      </c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</row>
    <row r="7" ht="15.75" customHeight="1">
      <c r="A7" s="187">
        <v>43894.0</v>
      </c>
      <c r="B7" s="188" t="s">
        <v>530</v>
      </c>
      <c r="C7" s="189" t="s">
        <v>531</v>
      </c>
      <c r="D7" s="173" t="s">
        <v>525</v>
      </c>
      <c r="E7" s="185">
        <v>50000.0</v>
      </c>
      <c r="F7" s="173" t="s">
        <v>270</v>
      </c>
      <c r="G7" s="173" t="s">
        <v>319</v>
      </c>
      <c r="H7" s="173" t="s">
        <v>42</v>
      </c>
      <c r="I7" s="173" t="s">
        <v>319</v>
      </c>
      <c r="J7" s="183">
        <v>43749.0</v>
      </c>
      <c r="K7" s="190" t="s">
        <v>521</v>
      </c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</row>
    <row r="8" ht="15.75" customHeight="1">
      <c r="A8" s="187">
        <v>43894.0</v>
      </c>
      <c r="B8" s="188" t="s">
        <v>524</v>
      </c>
      <c r="C8" s="189" t="s">
        <v>515</v>
      </c>
      <c r="D8" s="173" t="s">
        <v>525</v>
      </c>
      <c r="E8" s="185">
        <v>9500.0</v>
      </c>
      <c r="F8" s="173" t="s">
        <v>526</v>
      </c>
      <c r="G8" s="183" t="s">
        <v>319</v>
      </c>
      <c r="H8" s="183" t="s">
        <v>42</v>
      </c>
      <c r="I8" s="183" t="s">
        <v>368</v>
      </c>
      <c r="J8" s="183">
        <v>43675.0</v>
      </c>
      <c r="K8" s="186" t="s">
        <v>521</v>
      </c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</row>
    <row r="9" ht="15.75" customHeight="1">
      <c r="A9" s="187">
        <v>43894.0</v>
      </c>
      <c r="B9" s="188" t="s">
        <v>532</v>
      </c>
      <c r="C9" s="189" t="s">
        <v>515</v>
      </c>
      <c r="D9" s="173" t="s">
        <v>525</v>
      </c>
      <c r="E9" s="185">
        <v>5000.0</v>
      </c>
      <c r="F9" s="173" t="s">
        <v>533</v>
      </c>
      <c r="G9" s="183" t="s">
        <v>319</v>
      </c>
      <c r="H9" s="183" t="s">
        <v>42</v>
      </c>
      <c r="I9" s="183" t="s">
        <v>368</v>
      </c>
      <c r="J9" s="183">
        <v>43700.0</v>
      </c>
      <c r="K9" s="186" t="s">
        <v>521</v>
      </c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</row>
    <row r="10" ht="15.75" customHeight="1">
      <c r="A10" s="187">
        <v>43894.0</v>
      </c>
      <c r="B10" s="188" t="s">
        <v>534</v>
      </c>
      <c r="C10" s="189" t="s">
        <v>515</v>
      </c>
      <c r="D10" s="173" t="s">
        <v>525</v>
      </c>
      <c r="E10" s="185">
        <v>3700.0</v>
      </c>
      <c r="F10" s="173" t="s">
        <v>535</v>
      </c>
      <c r="G10" s="183" t="s">
        <v>324</v>
      </c>
      <c r="H10" s="183" t="s">
        <v>42</v>
      </c>
      <c r="I10" s="183" t="s">
        <v>409</v>
      </c>
      <c r="J10" s="183">
        <v>43510.0</v>
      </c>
      <c r="K10" s="186" t="s">
        <v>536</v>
      </c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</row>
    <row r="11" ht="15.75" customHeight="1">
      <c r="A11" s="187">
        <v>43895.0</v>
      </c>
      <c r="B11" s="188" t="s">
        <v>537</v>
      </c>
      <c r="C11" s="189" t="s">
        <v>515</v>
      </c>
      <c r="D11" s="173" t="s">
        <v>525</v>
      </c>
      <c r="E11" s="185">
        <v>14000.0</v>
      </c>
      <c r="F11" s="173" t="s">
        <v>538</v>
      </c>
      <c r="G11" s="183" t="s">
        <v>319</v>
      </c>
      <c r="H11" s="183" t="s">
        <v>42</v>
      </c>
      <c r="I11" s="183" t="s">
        <v>368</v>
      </c>
      <c r="J11" s="183">
        <v>43703.0</v>
      </c>
      <c r="K11" s="186" t="s">
        <v>521</v>
      </c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</row>
    <row r="12" ht="15.75" customHeight="1">
      <c r="A12" s="187">
        <v>43902.0</v>
      </c>
      <c r="B12" s="188" t="s">
        <v>539</v>
      </c>
      <c r="C12" s="189" t="s">
        <v>515</v>
      </c>
      <c r="D12" s="173" t="s">
        <v>525</v>
      </c>
      <c r="E12" s="185">
        <v>10000.0</v>
      </c>
      <c r="F12" s="173" t="s">
        <v>540</v>
      </c>
      <c r="G12" s="183" t="s">
        <v>319</v>
      </c>
      <c r="H12" s="183" t="s">
        <v>42</v>
      </c>
      <c r="I12" s="183" t="s">
        <v>368</v>
      </c>
      <c r="J12" s="183">
        <v>43567.0</v>
      </c>
      <c r="K12" s="186" t="s">
        <v>529</v>
      </c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</row>
    <row r="13" ht="15.75" customHeight="1">
      <c r="A13" s="187">
        <v>43906.0</v>
      </c>
      <c r="B13" s="188" t="s">
        <v>541</v>
      </c>
      <c r="C13" s="189" t="s">
        <v>515</v>
      </c>
      <c r="D13" s="173" t="s">
        <v>525</v>
      </c>
      <c r="E13" s="185">
        <v>193205.23</v>
      </c>
      <c r="F13" s="173" t="s">
        <v>542</v>
      </c>
      <c r="G13" s="183" t="s">
        <v>319</v>
      </c>
      <c r="H13" s="183" t="s">
        <v>42</v>
      </c>
      <c r="I13" s="183" t="s">
        <v>368</v>
      </c>
      <c r="J13" s="183">
        <v>43605.0</v>
      </c>
      <c r="K13" s="186" t="s">
        <v>543</v>
      </c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</row>
    <row r="14" ht="15.75" customHeight="1">
      <c r="A14" s="187">
        <v>43906.0</v>
      </c>
      <c r="B14" s="191" t="s">
        <v>544</v>
      </c>
      <c r="C14" s="189" t="s">
        <v>531</v>
      </c>
      <c r="D14" s="173" t="s">
        <v>525</v>
      </c>
      <c r="E14" s="185">
        <v>10000.0</v>
      </c>
      <c r="F14" s="173" t="s">
        <v>281</v>
      </c>
      <c r="G14" s="173" t="s">
        <v>319</v>
      </c>
      <c r="H14" s="173" t="s">
        <v>42</v>
      </c>
      <c r="I14" s="173" t="s">
        <v>319</v>
      </c>
      <c r="J14" s="183">
        <v>43924.0</v>
      </c>
      <c r="K14" s="190" t="s">
        <v>529</v>
      </c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</row>
    <row r="15" ht="15.75" customHeight="1">
      <c r="A15" s="187">
        <v>43907.0</v>
      </c>
      <c r="B15" s="188" t="s">
        <v>545</v>
      </c>
      <c r="C15" s="189" t="s">
        <v>515</v>
      </c>
      <c r="D15" s="173" t="s">
        <v>525</v>
      </c>
      <c r="E15" s="185">
        <v>25000.0</v>
      </c>
      <c r="F15" s="173" t="s">
        <v>546</v>
      </c>
      <c r="G15" s="183" t="s">
        <v>319</v>
      </c>
      <c r="H15" s="183" t="s">
        <v>42</v>
      </c>
      <c r="I15" s="183" t="s">
        <v>368</v>
      </c>
      <c r="J15" s="183">
        <v>43822.0</v>
      </c>
      <c r="K15" s="186" t="s">
        <v>543</v>
      </c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  <c r="AD15" s="182"/>
      <c r="AE15" s="182"/>
    </row>
    <row r="16" ht="15.75" customHeight="1">
      <c r="A16" s="187">
        <v>43907.0</v>
      </c>
      <c r="B16" s="188" t="s">
        <v>537</v>
      </c>
      <c r="C16" s="189" t="s">
        <v>515</v>
      </c>
      <c r="D16" s="173" t="s">
        <v>525</v>
      </c>
      <c r="E16" s="185">
        <v>7000.0</v>
      </c>
      <c r="F16" s="173" t="s">
        <v>538</v>
      </c>
      <c r="G16" s="183" t="s">
        <v>319</v>
      </c>
      <c r="H16" s="183" t="s">
        <v>42</v>
      </c>
      <c r="I16" s="183" t="s">
        <v>368</v>
      </c>
      <c r="J16" s="183">
        <v>43703.0</v>
      </c>
      <c r="K16" s="186" t="s">
        <v>521</v>
      </c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</row>
    <row r="17" ht="15.75" customHeight="1">
      <c r="A17" s="187">
        <v>43907.0</v>
      </c>
      <c r="B17" s="188" t="s">
        <v>547</v>
      </c>
      <c r="C17" s="189" t="s">
        <v>531</v>
      </c>
      <c r="D17" s="173" t="s">
        <v>525</v>
      </c>
      <c r="E17" s="185">
        <v>95799.8</v>
      </c>
      <c r="F17" s="173" t="s">
        <v>548</v>
      </c>
      <c r="G17" s="173" t="s">
        <v>319</v>
      </c>
      <c r="H17" s="173" t="s">
        <v>42</v>
      </c>
      <c r="I17" s="173" t="s">
        <v>319</v>
      </c>
      <c r="J17" s="183">
        <v>44252.0</v>
      </c>
      <c r="K17" s="190" t="s">
        <v>543</v>
      </c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82"/>
      <c r="AE17" s="182"/>
    </row>
    <row r="18" ht="15.75" customHeight="1">
      <c r="A18" s="183">
        <v>43910.0</v>
      </c>
      <c r="B18" s="184" t="s">
        <v>549</v>
      </c>
      <c r="C18" s="173" t="s">
        <v>515</v>
      </c>
      <c r="D18" s="173" t="s">
        <v>516</v>
      </c>
      <c r="E18" s="185">
        <v>0.0</v>
      </c>
      <c r="F18" s="173" t="s">
        <v>550</v>
      </c>
      <c r="G18" s="183" t="s">
        <v>319</v>
      </c>
      <c r="H18" s="183" t="s">
        <v>42</v>
      </c>
      <c r="I18" s="183" t="s">
        <v>458</v>
      </c>
      <c r="J18" s="183">
        <v>43699.0</v>
      </c>
      <c r="K18" s="186" t="s">
        <v>521</v>
      </c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</row>
    <row r="19" ht="15.75" customHeight="1">
      <c r="A19" s="187">
        <v>43915.0</v>
      </c>
      <c r="B19" s="188" t="s">
        <v>541</v>
      </c>
      <c r="C19" s="189" t="s">
        <v>515</v>
      </c>
      <c r="D19" s="173" t="s">
        <v>525</v>
      </c>
      <c r="E19" s="185">
        <v>0.0</v>
      </c>
      <c r="F19" s="173" t="s">
        <v>542</v>
      </c>
      <c r="G19" s="183" t="s">
        <v>319</v>
      </c>
      <c r="H19" s="183" t="s">
        <v>42</v>
      </c>
      <c r="I19" s="183" t="s">
        <v>368</v>
      </c>
      <c r="J19" s="183">
        <v>43605.0</v>
      </c>
      <c r="K19" s="186" t="s">
        <v>543</v>
      </c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</row>
    <row r="20" ht="15.75" customHeight="1">
      <c r="A20" s="187">
        <v>43915.0</v>
      </c>
      <c r="B20" s="188" t="s">
        <v>537</v>
      </c>
      <c r="C20" s="189" t="s">
        <v>515</v>
      </c>
      <c r="D20" s="173" t="s">
        <v>525</v>
      </c>
      <c r="E20" s="185">
        <v>80000.0</v>
      </c>
      <c r="F20" s="173" t="s">
        <v>538</v>
      </c>
      <c r="G20" s="183" t="s">
        <v>319</v>
      </c>
      <c r="H20" s="183" t="s">
        <v>42</v>
      </c>
      <c r="I20" s="183" t="s">
        <v>368</v>
      </c>
      <c r="J20" s="183">
        <v>43703.0</v>
      </c>
      <c r="K20" s="186" t="s">
        <v>521</v>
      </c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</row>
    <row r="21" ht="15.75" customHeight="1">
      <c r="A21" s="187">
        <v>43915.0</v>
      </c>
      <c r="B21" s="188" t="s">
        <v>544</v>
      </c>
      <c r="C21" s="189" t="s">
        <v>531</v>
      </c>
      <c r="D21" s="173" t="s">
        <v>551</v>
      </c>
      <c r="E21" s="185">
        <v>10000.0</v>
      </c>
      <c r="F21" s="173" t="s">
        <v>281</v>
      </c>
      <c r="G21" s="173" t="s">
        <v>319</v>
      </c>
      <c r="H21" s="173" t="s">
        <v>42</v>
      </c>
      <c r="I21" s="173" t="s">
        <v>319</v>
      </c>
      <c r="J21" s="183">
        <v>43924.0</v>
      </c>
      <c r="K21" s="190" t="s">
        <v>529</v>
      </c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</row>
    <row r="22" ht="15.75" customHeight="1">
      <c r="A22" s="187">
        <v>43917.0</v>
      </c>
      <c r="B22" s="188" t="s">
        <v>552</v>
      </c>
      <c r="C22" s="189" t="s">
        <v>515</v>
      </c>
      <c r="D22" s="173" t="s">
        <v>525</v>
      </c>
      <c r="E22" s="185">
        <v>80000.0</v>
      </c>
      <c r="F22" s="173" t="s">
        <v>553</v>
      </c>
      <c r="G22" s="183" t="s">
        <v>319</v>
      </c>
      <c r="H22" s="183" t="s">
        <v>42</v>
      </c>
      <c r="I22" s="183" t="s">
        <v>458</v>
      </c>
      <c r="J22" s="183">
        <v>43664.0</v>
      </c>
      <c r="K22" s="186" t="s">
        <v>521</v>
      </c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</row>
    <row r="23" ht="15.75" customHeight="1">
      <c r="A23" s="187">
        <v>43917.0</v>
      </c>
      <c r="B23" s="188" t="s">
        <v>530</v>
      </c>
      <c r="C23" s="189" t="s">
        <v>531</v>
      </c>
      <c r="D23" s="173" t="s">
        <v>525</v>
      </c>
      <c r="E23" s="185">
        <v>25000.0</v>
      </c>
      <c r="F23" s="173" t="s">
        <v>270</v>
      </c>
      <c r="G23" s="173" t="s">
        <v>319</v>
      </c>
      <c r="H23" s="173" t="s">
        <v>42</v>
      </c>
      <c r="I23" s="173" t="s">
        <v>319</v>
      </c>
      <c r="J23" s="183">
        <v>43749.0</v>
      </c>
      <c r="K23" s="190" t="s">
        <v>521</v>
      </c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</row>
    <row r="24" ht="15.75" customHeight="1">
      <c r="A24" s="187">
        <v>43920.0</v>
      </c>
      <c r="B24" s="188" t="s">
        <v>554</v>
      </c>
      <c r="C24" s="189" t="s">
        <v>515</v>
      </c>
      <c r="D24" s="173" t="s">
        <v>525</v>
      </c>
      <c r="E24" s="185">
        <v>20000.0</v>
      </c>
      <c r="F24" s="173" t="s">
        <v>555</v>
      </c>
      <c r="G24" s="183" t="s">
        <v>319</v>
      </c>
      <c r="H24" s="183" t="s">
        <v>42</v>
      </c>
      <c r="I24" s="183" t="s">
        <v>458</v>
      </c>
      <c r="J24" s="183">
        <v>43559.0</v>
      </c>
      <c r="K24" s="186" t="s">
        <v>521</v>
      </c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</row>
    <row r="25" ht="15.75" customHeight="1">
      <c r="A25" s="183">
        <v>43922.0</v>
      </c>
      <c r="B25" s="184" t="s">
        <v>556</v>
      </c>
      <c r="C25" s="173" t="s">
        <v>515</v>
      </c>
      <c r="D25" s="173" t="s">
        <v>516</v>
      </c>
      <c r="E25" s="185">
        <v>95799.8</v>
      </c>
      <c r="F25" s="173" t="s">
        <v>557</v>
      </c>
      <c r="G25" s="183" t="s">
        <v>319</v>
      </c>
      <c r="H25" s="183" t="s">
        <v>42</v>
      </c>
      <c r="I25" s="183" t="s">
        <v>368</v>
      </c>
      <c r="J25" s="183">
        <v>43563.0</v>
      </c>
      <c r="K25" s="186" t="s">
        <v>518</v>
      </c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</row>
    <row r="26" ht="15.75" customHeight="1">
      <c r="A26" s="187">
        <v>43922.0</v>
      </c>
      <c r="B26" s="188" t="s">
        <v>556</v>
      </c>
      <c r="C26" s="189" t="s">
        <v>515</v>
      </c>
      <c r="D26" s="173" t="s">
        <v>551</v>
      </c>
      <c r="E26" s="185">
        <v>50000.0</v>
      </c>
      <c r="F26" s="173" t="s">
        <v>557</v>
      </c>
      <c r="G26" s="183" t="s">
        <v>319</v>
      </c>
      <c r="H26" s="183" t="s">
        <v>42</v>
      </c>
      <c r="I26" s="183" t="s">
        <v>368</v>
      </c>
      <c r="J26" s="183">
        <v>43563.0</v>
      </c>
      <c r="K26" s="186" t="s">
        <v>518</v>
      </c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</row>
    <row r="27" ht="15.75" customHeight="1">
      <c r="A27" s="187">
        <v>43922.0</v>
      </c>
      <c r="B27" s="188" t="s">
        <v>558</v>
      </c>
      <c r="C27" s="189" t="s">
        <v>515</v>
      </c>
      <c r="D27" s="173" t="s">
        <v>551</v>
      </c>
      <c r="E27" s="185">
        <v>30000.0</v>
      </c>
      <c r="F27" s="173" t="s">
        <v>559</v>
      </c>
      <c r="G27" s="183" t="s">
        <v>319</v>
      </c>
      <c r="H27" s="183" t="s">
        <v>42</v>
      </c>
      <c r="I27" s="183" t="s">
        <v>368</v>
      </c>
      <c r="J27" s="183">
        <v>43453.0</v>
      </c>
      <c r="K27" s="186" t="s">
        <v>518</v>
      </c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ht="15.75" customHeight="1">
      <c r="A28" s="187">
        <v>43923.0</v>
      </c>
      <c r="B28" s="188" t="s">
        <v>537</v>
      </c>
      <c r="C28" s="189" t="s">
        <v>515</v>
      </c>
      <c r="D28" s="173" t="s">
        <v>525</v>
      </c>
      <c r="E28" s="185">
        <v>14000.0</v>
      </c>
      <c r="F28" s="173" t="s">
        <v>538</v>
      </c>
      <c r="G28" s="183" t="s">
        <v>319</v>
      </c>
      <c r="H28" s="183" t="s">
        <v>42</v>
      </c>
      <c r="I28" s="183" t="s">
        <v>368</v>
      </c>
      <c r="J28" s="183">
        <v>43703.0</v>
      </c>
      <c r="K28" s="186" t="s">
        <v>521</v>
      </c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</row>
    <row r="29" ht="15.75" customHeight="1">
      <c r="A29" s="183">
        <v>43924.0</v>
      </c>
      <c r="B29" s="184" t="s">
        <v>544</v>
      </c>
      <c r="C29" s="173" t="s">
        <v>531</v>
      </c>
      <c r="D29" s="173" t="s">
        <v>516</v>
      </c>
      <c r="E29" s="185">
        <v>0.0</v>
      </c>
      <c r="F29" s="173" t="s">
        <v>281</v>
      </c>
      <c r="G29" s="173" t="s">
        <v>319</v>
      </c>
      <c r="H29" s="173" t="s">
        <v>42</v>
      </c>
      <c r="I29" s="173" t="s">
        <v>319</v>
      </c>
      <c r="J29" s="183">
        <v>43684.0</v>
      </c>
      <c r="K29" s="190" t="s">
        <v>529</v>
      </c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</row>
    <row r="30" ht="15.75" customHeight="1">
      <c r="A30" s="187">
        <v>43928.0</v>
      </c>
      <c r="B30" s="188" t="s">
        <v>560</v>
      </c>
      <c r="C30" s="189" t="s">
        <v>531</v>
      </c>
      <c r="D30" s="173" t="s">
        <v>525</v>
      </c>
      <c r="E30" s="185">
        <v>20000.0</v>
      </c>
      <c r="F30" s="173" t="s">
        <v>561</v>
      </c>
      <c r="G30" s="173" t="s">
        <v>319</v>
      </c>
      <c r="H30" s="173" t="s">
        <v>42</v>
      </c>
      <c r="I30" s="173" t="s">
        <v>319</v>
      </c>
      <c r="J30" s="183">
        <v>43872.0</v>
      </c>
      <c r="K30" s="190" t="s">
        <v>529</v>
      </c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</row>
    <row r="31" ht="15.75" customHeight="1">
      <c r="A31" s="187">
        <v>43929.0</v>
      </c>
      <c r="B31" s="188" t="s">
        <v>562</v>
      </c>
      <c r="C31" s="189" t="s">
        <v>515</v>
      </c>
      <c r="D31" s="173" t="s">
        <v>525</v>
      </c>
      <c r="E31" s="185">
        <v>8000.0</v>
      </c>
      <c r="F31" s="173" t="s">
        <v>563</v>
      </c>
      <c r="G31" s="183" t="s">
        <v>319</v>
      </c>
      <c r="H31" s="183" t="s">
        <v>42</v>
      </c>
      <c r="I31" s="183" t="s">
        <v>368</v>
      </c>
      <c r="J31" s="183">
        <v>43738.0</v>
      </c>
      <c r="K31" s="186" t="s">
        <v>518</v>
      </c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</row>
    <row r="32" ht="15.75" customHeight="1">
      <c r="A32" s="187">
        <v>43930.0</v>
      </c>
      <c r="B32" s="188" t="s">
        <v>564</v>
      </c>
      <c r="C32" s="189" t="s">
        <v>565</v>
      </c>
      <c r="D32" s="173" t="s">
        <v>525</v>
      </c>
      <c r="E32" s="185">
        <v>5000.0</v>
      </c>
      <c r="F32" s="173" t="s">
        <v>566</v>
      </c>
      <c r="G32" s="183" t="s">
        <v>324</v>
      </c>
      <c r="H32" s="183" t="s">
        <v>42</v>
      </c>
      <c r="I32" s="183" t="s">
        <v>335</v>
      </c>
      <c r="J32" s="183">
        <v>43797.0</v>
      </c>
      <c r="K32" s="186" t="s">
        <v>543</v>
      </c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</row>
    <row r="33" ht="15.75" customHeight="1">
      <c r="A33" s="187">
        <v>43935.0</v>
      </c>
      <c r="B33" s="188" t="s">
        <v>567</v>
      </c>
      <c r="C33" s="189" t="s">
        <v>531</v>
      </c>
      <c r="D33" s="173" t="s">
        <v>525</v>
      </c>
      <c r="E33" s="185">
        <v>2000.0</v>
      </c>
      <c r="F33" s="173" t="s">
        <v>568</v>
      </c>
      <c r="G33" s="173" t="s">
        <v>319</v>
      </c>
      <c r="H33" s="173" t="s">
        <v>42</v>
      </c>
      <c r="I33" s="173" t="s">
        <v>319</v>
      </c>
      <c r="J33" s="183">
        <v>44225.0</v>
      </c>
      <c r="K33" s="190" t="s">
        <v>529</v>
      </c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</row>
    <row r="34" ht="15.75" customHeight="1">
      <c r="A34" s="187">
        <v>43938.0</v>
      </c>
      <c r="B34" s="188" t="s">
        <v>541</v>
      </c>
      <c r="C34" s="189" t="s">
        <v>515</v>
      </c>
      <c r="D34" s="173" t="s">
        <v>525</v>
      </c>
      <c r="E34" s="185">
        <v>3000.0</v>
      </c>
      <c r="F34" s="173" t="s">
        <v>542</v>
      </c>
      <c r="G34" s="183" t="s">
        <v>319</v>
      </c>
      <c r="H34" s="183" t="s">
        <v>42</v>
      </c>
      <c r="I34" s="183" t="s">
        <v>368</v>
      </c>
      <c r="J34" s="183">
        <v>43605.0</v>
      </c>
      <c r="K34" s="186" t="s">
        <v>543</v>
      </c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</row>
    <row r="35" ht="15.75" customHeight="1">
      <c r="A35" s="187">
        <v>43948.0</v>
      </c>
      <c r="B35" s="188" t="s">
        <v>537</v>
      </c>
      <c r="C35" s="189" t="s">
        <v>515</v>
      </c>
      <c r="D35" s="173" t="s">
        <v>525</v>
      </c>
      <c r="E35" s="185">
        <v>10000.0</v>
      </c>
      <c r="F35" s="173" t="s">
        <v>538</v>
      </c>
      <c r="G35" s="183" t="s">
        <v>319</v>
      </c>
      <c r="H35" s="183" t="s">
        <v>42</v>
      </c>
      <c r="I35" s="183" t="s">
        <v>368</v>
      </c>
      <c r="J35" s="183">
        <v>43703.0</v>
      </c>
      <c r="K35" s="186" t="s">
        <v>521</v>
      </c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</row>
    <row r="36" ht="15.75" customHeight="1">
      <c r="A36" s="187">
        <v>43948.0</v>
      </c>
      <c r="B36" s="188" t="s">
        <v>541</v>
      </c>
      <c r="C36" s="189" t="s">
        <v>515</v>
      </c>
      <c r="D36" s="173" t="s">
        <v>525</v>
      </c>
      <c r="E36" s="185">
        <v>2000.0</v>
      </c>
      <c r="F36" s="173" t="s">
        <v>542</v>
      </c>
      <c r="G36" s="183" t="s">
        <v>319</v>
      </c>
      <c r="H36" s="183" t="s">
        <v>42</v>
      </c>
      <c r="I36" s="183" t="s">
        <v>368</v>
      </c>
      <c r="J36" s="183">
        <v>43605.0</v>
      </c>
      <c r="K36" s="186" t="s">
        <v>543</v>
      </c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</row>
    <row r="37" ht="15.75" customHeight="1">
      <c r="A37" s="187">
        <v>43949.0</v>
      </c>
      <c r="B37" s="188" t="s">
        <v>530</v>
      </c>
      <c r="C37" s="189" t="s">
        <v>531</v>
      </c>
      <c r="D37" s="173" t="s">
        <v>525</v>
      </c>
      <c r="E37" s="185">
        <v>15000.0</v>
      </c>
      <c r="F37" s="173" t="s">
        <v>270</v>
      </c>
      <c r="G37" s="173" t="s">
        <v>319</v>
      </c>
      <c r="H37" s="173" t="s">
        <v>42</v>
      </c>
      <c r="I37" s="173" t="s">
        <v>319</v>
      </c>
      <c r="J37" s="183">
        <v>43749.0</v>
      </c>
      <c r="K37" s="190" t="s">
        <v>521</v>
      </c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</row>
    <row r="38" ht="15.75" customHeight="1">
      <c r="A38" s="187">
        <v>43950.0</v>
      </c>
      <c r="B38" s="188" t="s">
        <v>552</v>
      </c>
      <c r="C38" s="189" t="s">
        <v>515</v>
      </c>
      <c r="D38" s="173" t="s">
        <v>525</v>
      </c>
      <c r="E38" s="185">
        <v>100000.0</v>
      </c>
      <c r="F38" s="173" t="s">
        <v>553</v>
      </c>
      <c r="G38" s="183" t="s">
        <v>319</v>
      </c>
      <c r="H38" s="183" t="s">
        <v>42</v>
      </c>
      <c r="I38" s="183" t="s">
        <v>458</v>
      </c>
      <c r="J38" s="183">
        <v>43664.0</v>
      </c>
      <c r="K38" s="186" t="s">
        <v>521</v>
      </c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</row>
    <row r="39" ht="15.75" customHeight="1">
      <c r="A39" s="187">
        <v>43951.0</v>
      </c>
      <c r="B39" s="188" t="s">
        <v>554</v>
      </c>
      <c r="C39" s="189" t="s">
        <v>515</v>
      </c>
      <c r="D39" s="173" t="s">
        <v>525</v>
      </c>
      <c r="E39" s="185">
        <v>20000.0</v>
      </c>
      <c r="F39" s="173" t="s">
        <v>555</v>
      </c>
      <c r="G39" s="183" t="s">
        <v>319</v>
      </c>
      <c r="H39" s="183" t="s">
        <v>42</v>
      </c>
      <c r="I39" s="183" t="s">
        <v>458</v>
      </c>
      <c r="J39" s="183">
        <v>43559.0</v>
      </c>
      <c r="K39" s="186" t="s">
        <v>521</v>
      </c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</row>
    <row r="40" ht="15.75" customHeight="1">
      <c r="A40" s="187">
        <v>43956.0</v>
      </c>
      <c r="B40" s="188" t="s">
        <v>569</v>
      </c>
      <c r="C40" s="189" t="s">
        <v>515</v>
      </c>
      <c r="D40" s="173" t="s">
        <v>525</v>
      </c>
      <c r="E40" s="185">
        <v>75000.0</v>
      </c>
      <c r="F40" s="173" t="s">
        <v>570</v>
      </c>
      <c r="G40" s="183" t="s">
        <v>319</v>
      </c>
      <c r="H40" s="183" t="s">
        <v>42</v>
      </c>
      <c r="I40" s="183" t="s">
        <v>368</v>
      </c>
      <c r="J40" s="183">
        <v>43699.0</v>
      </c>
      <c r="K40" s="186" t="s">
        <v>521</v>
      </c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</row>
    <row r="41" ht="15.75" customHeight="1">
      <c r="A41" s="187">
        <v>43958.0</v>
      </c>
      <c r="B41" s="188" t="s">
        <v>554</v>
      </c>
      <c r="C41" s="189" t="s">
        <v>515</v>
      </c>
      <c r="D41" s="173" t="s">
        <v>525</v>
      </c>
      <c r="E41" s="185">
        <v>2000.0</v>
      </c>
      <c r="F41" s="173" t="s">
        <v>555</v>
      </c>
      <c r="G41" s="183" t="s">
        <v>319</v>
      </c>
      <c r="H41" s="183" t="s">
        <v>42</v>
      </c>
      <c r="I41" s="183" t="s">
        <v>458</v>
      </c>
      <c r="J41" s="183">
        <v>43559.0</v>
      </c>
      <c r="K41" s="186" t="s">
        <v>521</v>
      </c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</row>
    <row r="42" ht="15.75" customHeight="1">
      <c r="A42" s="187">
        <v>43958.0</v>
      </c>
      <c r="B42" s="188" t="s">
        <v>571</v>
      </c>
      <c r="C42" s="189" t="s">
        <v>515</v>
      </c>
      <c r="D42" s="173" t="s">
        <v>525</v>
      </c>
      <c r="E42" s="185">
        <v>2000.0</v>
      </c>
      <c r="F42" s="173" t="s">
        <v>572</v>
      </c>
      <c r="G42" s="183" t="s">
        <v>319</v>
      </c>
      <c r="H42" s="183" t="s">
        <v>42</v>
      </c>
      <c r="I42" s="183" t="s">
        <v>368</v>
      </c>
      <c r="J42" s="183">
        <v>43717.0</v>
      </c>
      <c r="K42" s="186" t="s">
        <v>521</v>
      </c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</row>
    <row r="43" ht="15.75" customHeight="1">
      <c r="A43" s="187">
        <v>43959.0</v>
      </c>
      <c r="B43" s="191" t="s">
        <v>573</v>
      </c>
      <c r="C43" s="189" t="s">
        <v>515</v>
      </c>
      <c r="D43" s="173" t="s">
        <v>525</v>
      </c>
      <c r="E43" s="192">
        <v>1000.0</v>
      </c>
      <c r="F43" s="173" t="s">
        <v>574</v>
      </c>
      <c r="G43" s="183" t="s">
        <v>319</v>
      </c>
      <c r="H43" s="183" t="s">
        <v>42</v>
      </c>
      <c r="I43" s="183" t="s">
        <v>368</v>
      </c>
      <c r="J43" s="183">
        <v>43894.0</v>
      </c>
      <c r="K43" s="186" t="s">
        <v>543</v>
      </c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</row>
    <row r="44" ht="15.75" customHeight="1">
      <c r="A44" s="187">
        <v>43964.0</v>
      </c>
      <c r="B44" s="188" t="s">
        <v>562</v>
      </c>
      <c r="C44" s="189" t="s">
        <v>515</v>
      </c>
      <c r="D44" s="173" t="s">
        <v>525</v>
      </c>
      <c r="E44" s="185">
        <v>60000.0</v>
      </c>
      <c r="F44" s="173" t="s">
        <v>563</v>
      </c>
      <c r="G44" s="183" t="s">
        <v>319</v>
      </c>
      <c r="H44" s="183" t="s">
        <v>42</v>
      </c>
      <c r="I44" s="183" t="s">
        <v>368</v>
      </c>
      <c r="J44" s="183">
        <v>43738.0</v>
      </c>
      <c r="K44" s="186" t="s">
        <v>518</v>
      </c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</row>
    <row r="45" ht="15.75" customHeight="1">
      <c r="A45" s="187">
        <v>43965.0</v>
      </c>
      <c r="B45" s="191" t="s">
        <v>575</v>
      </c>
      <c r="C45" s="189" t="s">
        <v>515</v>
      </c>
      <c r="D45" s="173" t="s">
        <v>525</v>
      </c>
      <c r="E45" s="185">
        <v>20000.0</v>
      </c>
      <c r="F45" s="173" t="s">
        <v>576</v>
      </c>
      <c r="G45" s="183" t="s">
        <v>319</v>
      </c>
      <c r="H45" s="183" t="s">
        <v>42</v>
      </c>
      <c r="I45" s="183" t="s">
        <v>458</v>
      </c>
      <c r="J45" s="183">
        <v>43913.0</v>
      </c>
      <c r="K45" s="186" t="s">
        <v>529</v>
      </c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</row>
    <row r="46" ht="15.75" customHeight="1">
      <c r="A46" s="187">
        <v>43965.0</v>
      </c>
      <c r="B46" s="188" t="s">
        <v>567</v>
      </c>
      <c r="C46" s="189" t="s">
        <v>531</v>
      </c>
      <c r="D46" s="173" t="s">
        <v>525</v>
      </c>
      <c r="E46" s="185">
        <v>20000.0</v>
      </c>
      <c r="F46" s="173" t="s">
        <v>568</v>
      </c>
      <c r="G46" s="173" t="s">
        <v>319</v>
      </c>
      <c r="H46" s="173" t="s">
        <v>42</v>
      </c>
      <c r="I46" s="173" t="s">
        <v>319</v>
      </c>
      <c r="J46" s="183">
        <v>44225.0</v>
      </c>
      <c r="K46" s="190" t="s">
        <v>529</v>
      </c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</row>
    <row r="47" ht="15.75" customHeight="1">
      <c r="A47" s="187">
        <v>43965.0</v>
      </c>
      <c r="B47" s="188" t="s">
        <v>562</v>
      </c>
      <c r="C47" s="189" t="s">
        <v>515</v>
      </c>
      <c r="D47" s="173" t="s">
        <v>525</v>
      </c>
      <c r="E47" s="185">
        <v>6000.0</v>
      </c>
      <c r="F47" s="173" t="s">
        <v>563</v>
      </c>
      <c r="G47" s="183" t="s">
        <v>319</v>
      </c>
      <c r="H47" s="183" t="s">
        <v>42</v>
      </c>
      <c r="I47" s="183" t="s">
        <v>368</v>
      </c>
      <c r="J47" s="183">
        <v>43738.0</v>
      </c>
      <c r="K47" s="186" t="s">
        <v>518</v>
      </c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2"/>
      <c r="Z47" s="182"/>
      <c r="AA47" s="182"/>
      <c r="AB47" s="182"/>
      <c r="AC47" s="182"/>
      <c r="AD47" s="182"/>
      <c r="AE47" s="182"/>
    </row>
    <row r="48" ht="15.75" customHeight="1">
      <c r="A48" s="187">
        <v>43966.0</v>
      </c>
      <c r="B48" s="188" t="s">
        <v>537</v>
      </c>
      <c r="C48" s="189" t="s">
        <v>515</v>
      </c>
      <c r="D48" s="173" t="s">
        <v>525</v>
      </c>
      <c r="E48" s="185">
        <v>10000.0</v>
      </c>
      <c r="F48" s="173" t="s">
        <v>538</v>
      </c>
      <c r="G48" s="183" t="s">
        <v>319</v>
      </c>
      <c r="H48" s="183" t="s">
        <v>42</v>
      </c>
      <c r="I48" s="183" t="s">
        <v>368</v>
      </c>
      <c r="J48" s="183">
        <v>43703.0</v>
      </c>
      <c r="K48" s="186" t="s">
        <v>521</v>
      </c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</row>
    <row r="49" ht="15.75" customHeight="1">
      <c r="A49" s="187">
        <v>43969.0</v>
      </c>
      <c r="B49" s="188" t="s">
        <v>573</v>
      </c>
      <c r="C49" s="189" t="s">
        <v>515</v>
      </c>
      <c r="D49" s="173" t="s">
        <v>525</v>
      </c>
      <c r="E49" s="185">
        <v>7000.0</v>
      </c>
      <c r="F49" s="173" t="s">
        <v>574</v>
      </c>
      <c r="G49" s="183" t="s">
        <v>319</v>
      </c>
      <c r="H49" s="183" t="s">
        <v>42</v>
      </c>
      <c r="I49" s="183" t="s">
        <v>368</v>
      </c>
      <c r="J49" s="183">
        <v>43894.0</v>
      </c>
      <c r="K49" s="186" t="s">
        <v>543</v>
      </c>
      <c r="L49" s="182"/>
      <c r="M49" s="182"/>
      <c r="N49" s="182"/>
      <c r="O49" s="182"/>
      <c r="P49" s="182"/>
      <c r="Q49" s="182"/>
      <c r="R49" s="182"/>
      <c r="S49" s="182"/>
      <c r="T49" s="182"/>
      <c r="U49" s="182"/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</row>
    <row r="50" ht="15.75" customHeight="1">
      <c r="A50" s="187">
        <v>43969.0</v>
      </c>
      <c r="B50" s="188" t="s">
        <v>573</v>
      </c>
      <c r="C50" s="189" t="s">
        <v>515</v>
      </c>
      <c r="D50" s="173" t="s">
        <v>525</v>
      </c>
      <c r="E50" s="185">
        <v>10000.0</v>
      </c>
      <c r="F50" s="173" t="s">
        <v>574</v>
      </c>
      <c r="G50" s="183" t="s">
        <v>319</v>
      </c>
      <c r="H50" s="183" t="s">
        <v>42</v>
      </c>
      <c r="I50" s="183" t="s">
        <v>368</v>
      </c>
      <c r="J50" s="183">
        <v>43894.0</v>
      </c>
      <c r="K50" s="186" t="s">
        <v>543</v>
      </c>
      <c r="L50" s="182"/>
      <c r="M50" s="182"/>
      <c r="N50" s="182"/>
      <c r="O50" s="182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</row>
    <row r="51" ht="15.75" customHeight="1">
      <c r="A51" s="187">
        <v>43969.0</v>
      </c>
      <c r="B51" s="188" t="s">
        <v>577</v>
      </c>
      <c r="C51" s="189" t="s">
        <v>515</v>
      </c>
      <c r="D51" s="173" t="s">
        <v>525</v>
      </c>
      <c r="E51" s="185">
        <v>1000.0</v>
      </c>
      <c r="F51" s="173" t="s">
        <v>578</v>
      </c>
      <c r="G51" s="183" t="s">
        <v>319</v>
      </c>
      <c r="H51" s="183" t="s">
        <v>42</v>
      </c>
      <c r="I51" s="183" t="s">
        <v>368</v>
      </c>
      <c r="J51" s="183">
        <v>43867.0</v>
      </c>
      <c r="K51" s="186" t="s">
        <v>529</v>
      </c>
      <c r="L51" s="182"/>
      <c r="M51" s="182"/>
      <c r="N51" s="182"/>
      <c r="O51" s="182"/>
      <c r="P51" s="182"/>
      <c r="Q51" s="182"/>
      <c r="R51" s="182"/>
      <c r="S51" s="182"/>
      <c r="T51" s="182"/>
      <c r="U51" s="182"/>
      <c r="V51" s="182"/>
      <c r="W51" s="182"/>
      <c r="X51" s="182"/>
      <c r="Y51" s="182"/>
      <c r="Z51" s="182"/>
      <c r="AA51" s="182"/>
      <c r="AB51" s="182"/>
      <c r="AC51" s="182"/>
      <c r="AD51" s="182"/>
      <c r="AE51" s="182"/>
    </row>
    <row r="52" ht="15.75" customHeight="1">
      <c r="A52" s="187">
        <v>43971.0</v>
      </c>
      <c r="B52" s="191" t="s">
        <v>530</v>
      </c>
      <c r="C52" s="189" t="s">
        <v>531</v>
      </c>
      <c r="D52" s="173" t="s">
        <v>525</v>
      </c>
      <c r="E52" s="185">
        <v>7500.0</v>
      </c>
      <c r="F52" s="173" t="s">
        <v>270</v>
      </c>
      <c r="G52" s="173" t="s">
        <v>319</v>
      </c>
      <c r="H52" s="173" t="s">
        <v>42</v>
      </c>
      <c r="I52" s="173" t="s">
        <v>319</v>
      </c>
      <c r="J52" s="183">
        <v>43749.0</v>
      </c>
      <c r="K52" s="190" t="s">
        <v>521</v>
      </c>
      <c r="L52" s="182"/>
      <c r="M52" s="182"/>
      <c r="N52" s="182"/>
      <c r="O52" s="182"/>
      <c r="P52" s="182"/>
      <c r="Q52" s="182"/>
      <c r="R52" s="182"/>
      <c r="S52" s="182"/>
      <c r="T52" s="182"/>
      <c r="U52" s="182"/>
      <c r="V52" s="182"/>
      <c r="W52" s="182"/>
      <c r="X52" s="182"/>
      <c r="Y52" s="182"/>
      <c r="Z52" s="182"/>
      <c r="AA52" s="182"/>
      <c r="AB52" s="182"/>
      <c r="AC52" s="182"/>
      <c r="AD52" s="182"/>
      <c r="AE52" s="182"/>
    </row>
    <row r="53" ht="15.75" customHeight="1">
      <c r="A53" s="187">
        <v>43972.0</v>
      </c>
      <c r="B53" s="188" t="s">
        <v>569</v>
      </c>
      <c r="C53" s="189" t="s">
        <v>515</v>
      </c>
      <c r="D53" s="173" t="s">
        <v>525</v>
      </c>
      <c r="E53" s="185">
        <v>50000.0</v>
      </c>
      <c r="F53" s="173" t="s">
        <v>570</v>
      </c>
      <c r="G53" s="183" t="s">
        <v>319</v>
      </c>
      <c r="H53" s="183" t="s">
        <v>42</v>
      </c>
      <c r="I53" s="183" t="s">
        <v>368</v>
      </c>
      <c r="J53" s="183">
        <v>43699.0</v>
      </c>
      <c r="K53" s="186" t="s">
        <v>521</v>
      </c>
      <c r="L53" s="182"/>
      <c r="M53" s="182"/>
      <c r="N53" s="182"/>
      <c r="O53" s="182"/>
      <c r="P53" s="182"/>
      <c r="Q53" s="182"/>
      <c r="R53" s="182"/>
      <c r="S53" s="182"/>
      <c r="T53" s="182"/>
      <c r="U53" s="182"/>
      <c r="V53" s="182"/>
      <c r="W53" s="182"/>
      <c r="X53" s="182"/>
      <c r="Y53" s="182"/>
      <c r="Z53" s="182"/>
      <c r="AA53" s="182"/>
      <c r="AB53" s="182"/>
      <c r="AC53" s="182"/>
      <c r="AD53" s="182"/>
      <c r="AE53" s="182"/>
    </row>
    <row r="54" ht="15.75" customHeight="1">
      <c r="A54" s="187">
        <v>43973.0</v>
      </c>
      <c r="B54" s="191" t="s">
        <v>547</v>
      </c>
      <c r="C54" s="189" t="s">
        <v>531</v>
      </c>
      <c r="D54" s="173" t="s">
        <v>525</v>
      </c>
      <c r="E54" s="185">
        <v>20000.0</v>
      </c>
      <c r="F54" s="173" t="s">
        <v>548</v>
      </c>
      <c r="G54" s="173" t="s">
        <v>319</v>
      </c>
      <c r="H54" s="173" t="s">
        <v>42</v>
      </c>
      <c r="I54" s="173" t="s">
        <v>319</v>
      </c>
      <c r="J54" s="183">
        <v>44252.0</v>
      </c>
      <c r="K54" s="190" t="s">
        <v>543</v>
      </c>
      <c r="L54" s="182"/>
      <c r="M54" s="182"/>
      <c r="N54" s="182"/>
      <c r="O54" s="182"/>
      <c r="P54" s="182"/>
      <c r="Q54" s="182"/>
      <c r="R54" s="182"/>
      <c r="S54" s="182"/>
      <c r="T54" s="182"/>
      <c r="U54" s="182"/>
      <c r="V54" s="182"/>
      <c r="W54" s="182"/>
      <c r="X54" s="182"/>
      <c r="Y54" s="182"/>
      <c r="Z54" s="182"/>
      <c r="AA54" s="182"/>
      <c r="AB54" s="182"/>
      <c r="AC54" s="182"/>
      <c r="AD54" s="182"/>
      <c r="AE54" s="182"/>
    </row>
    <row r="55" ht="15.75" customHeight="1">
      <c r="A55" s="187">
        <v>43973.0</v>
      </c>
      <c r="B55" s="188" t="s">
        <v>564</v>
      </c>
      <c r="C55" s="189" t="s">
        <v>579</v>
      </c>
      <c r="D55" s="173" t="s">
        <v>525</v>
      </c>
      <c r="E55" s="185">
        <v>10000.0</v>
      </c>
      <c r="F55" s="173" t="s">
        <v>566</v>
      </c>
      <c r="G55" s="173" t="s">
        <v>324</v>
      </c>
      <c r="H55" s="173" t="s">
        <v>42</v>
      </c>
      <c r="I55" s="173" t="s">
        <v>335</v>
      </c>
      <c r="J55" s="183">
        <v>43797.0</v>
      </c>
      <c r="K55" s="186" t="s">
        <v>543</v>
      </c>
      <c r="L55" s="182"/>
      <c r="M55" s="182"/>
      <c r="N55" s="182"/>
      <c r="O55" s="182"/>
      <c r="P55" s="182"/>
      <c r="Q55" s="182"/>
      <c r="R55" s="182"/>
      <c r="S55" s="182"/>
      <c r="T55" s="182"/>
      <c r="U55" s="182"/>
      <c r="V55" s="182"/>
      <c r="W55" s="182"/>
      <c r="X55" s="182"/>
      <c r="Y55" s="182"/>
      <c r="Z55" s="182"/>
      <c r="AA55" s="182"/>
      <c r="AB55" s="182"/>
      <c r="AC55" s="182"/>
      <c r="AD55" s="182"/>
      <c r="AE55" s="182"/>
    </row>
    <row r="56" ht="15.75" customHeight="1">
      <c r="A56" s="187">
        <v>43976.0</v>
      </c>
      <c r="B56" s="188" t="s">
        <v>554</v>
      </c>
      <c r="C56" s="189" t="s">
        <v>515</v>
      </c>
      <c r="D56" s="173" t="s">
        <v>525</v>
      </c>
      <c r="E56" s="185">
        <v>973440.75</v>
      </c>
      <c r="F56" s="173" t="s">
        <v>555</v>
      </c>
      <c r="G56" s="183" t="s">
        <v>319</v>
      </c>
      <c r="H56" s="183" t="s">
        <v>42</v>
      </c>
      <c r="I56" s="183" t="s">
        <v>458</v>
      </c>
      <c r="J56" s="183">
        <v>43559.0</v>
      </c>
      <c r="K56" s="186" t="s">
        <v>521</v>
      </c>
      <c r="L56" s="182"/>
      <c r="M56" s="182"/>
      <c r="N56" s="182"/>
      <c r="O56" s="182"/>
      <c r="P56" s="182"/>
      <c r="Q56" s="182"/>
      <c r="R56" s="182"/>
      <c r="S56" s="182"/>
      <c r="T56" s="182"/>
      <c r="U56" s="182"/>
      <c r="V56" s="182"/>
      <c r="W56" s="182"/>
      <c r="X56" s="182"/>
      <c r="Y56" s="182"/>
      <c r="Z56" s="182"/>
      <c r="AA56" s="182"/>
      <c r="AB56" s="182"/>
      <c r="AC56" s="182"/>
      <c r="AD56" s="182"/>
      <c r="AE56" s="182"/>
    </row>
    <row r="57" ht="15.75" customHeight="1">
      <c r="A57" s="187">
        <v>43977.0</v>
      </c>
      <c r="B57" s="188" t="s">
        <v>537</v>
      </c>
      <c r="C57" s="189" t="s">
        <v>515</v>
      </c>
      <c r="D57" s="173" t="s">
        <v>525</v>
      </c>
      <c r="E57" s="185">
        <v>7000.0</v>
      </c>
      <c r="F57" s="173" t="s">
        <v>538</v>
      </c>
      <c r="G57" s="183" t="s">
        <v>319</v>
      </c>
      <c r="H57" s="183" t="s">
        <v>42</v>
      </c>
      <c r="I57" s="183" t="s">
        <v>368</v>
      </c>
      <c r="J57" s="183">
        <v>43703.0</v>
      </c>
      <c r="K57" s="186" t="s">
        <v>521</v>
      </c>
      <c r="L57" s="182"/>
      <c r="M57" s="182"/>
      <c r="N57" s="182"/>
      <c r="O57" s="182"/>
      <c r="P57" s="182"/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2"/>
      <c r="AB57" s="182"/>
      <c r="AC57" s="182"/>
      <c r="AD57" s="182"/>
      <c r="AE57" s="182"/>
    </row>
    <row r="58" ht="15.75" customHeight="1">
      <c r="A58" s="187">
        <v>43978.0</v>
      </c>
      <c r="B58" s="188" t="s">
        <v>573</v>
      </c>
      <c r="C58" s="189" t="s">
        <v>515</v>
      </c>
      <c r="D58" s="173" t="s">
        <v>525</v>
      </c>
      <c r="E58" s="185">
        <v>180000.0</v>
      </c>
      <c r="F58" s="173" t="s">
        <v>574</v>
      </c>
      <c r="G58" s="183" t="s">
        <v>319</v>
      </c>
      <c r="H58" s="183" t="s">
        <v>42</v>
      </c>
      <c r="I58" s="183" t="s">
        <v>368</v>
      </c>
      <c r="J58" s="183">
        <v>43894.0</v>
      </c>
      <c r="K58" s="186" t="s">
        <v>543</v>
      </c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</row>
    <row r="59" ht="15.75" customHeight="1">
      <c r="A59" s="187">
        <v>43980.0</v>
      </c>
      <c r="B59" s="191" t="s">
        <v>552</v>
      </c>
      <c r="C59" s="189" t="s">
        <v>515</v>
      </c>
      <c r="D59" s="173" t="s">
        <v>525</v>
      </c>
      <c r="E59" s="185">
        <v>10701.0</v>
      </c>
      <c r="F59" s="173" t="s">
        <v>553</v>
      </c>
      <c r="G59" s="183" t="s">
        <v>319</v>
      </c>
      <c r="H59" s="183" t="s">
        <v>42</v>
      </c>
      <c r="I59" s="183" t="s">
        <v>458</v>
      </c>
      <c r="J59" s="183">
        <v>43664.0</v>
      </c>
      <c r="K59" s="186" t="s">
        <v>521</v>
      </c>
      <c r="L59" s="182"/>
      <c r="M59" s="182"/>
      <c r="N59" s="182"/>
      <c r="O59" s="182"/>
      <c r="P59" s="182"/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2"/>
      <c r="AB59" s="182"/>
      <c r="AC59" s="182"/>
      <c r="AD59" s="182"/>
      <c r="AE59" s="182"/>
    </row>
    <row r="60" ht="15.75" customHeight="1">
      <c r="A60" s="187">
        <v>43984.0</v>
      </c>
      <c r="B60" s="188" t="s">
        <v>577</v>
      </c>
      <c r="C60" s="189" t="s">
        <v>515</v>
      </c>
      <c r="D60" s="173" t="s">
        <v>525</v>
      </c>
      <c r="E60" s="185">
        <v>2000.0</v>
      </c>
      <c r="F60" s="173" t="s">
        <v>578</v>
      </c>
      <c r="G60" s="183" t="s">
        <v>319</v>
      </c>
      <c r="H60" s="183" t="s">
        <v>42</v>
      </c>
      <c r="I60" s="183" t="s">
        <v>368</v>
      </c>
      <c r="J60" s="183">
        <v>43867.0</v>
      </c>
      <c r="K60" s="186" t="s">
        <v>529</v>
      </c>
      <c r="L60" s="182"/>
      <c r="M60" s="182"/>
      <c r="N60" s="182"/>
      <c r="O60" s="182"/>
      <c r="P60" s="182"/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2"/>
      <c r="AB60" s="182"/>
      <c r="AC60" s="182"/>
      <c r="AD60" s="182"/>
      <c r="AE60" s="182"/>
    </row>
    <row r="61" ht="15.75" customHeight="1">
      <c r="A61" s="187">
        <v>43984.0</v>
      </c>
      <c r="B61" s="188" t="s">
        <v>569</v>
      </c>
      <c r="C61" s="189" t="s">
        <v>515</v>
      </c>
      <c r="D61" s="173" t="s">
        <v>525</v>
      </c>
      <c r="E61" s="185">
        <v>200000.0</v>
      </c>
      <c r="F61" s="173" t="s">
        <v>570</v>
      </c>
      <c r="G61" s="183" t="s">
        <v>319</v>
      </c>
      <c r="H61" s="183" t="s">
        <v>42</v>
      </c>
      <c r="I61" s="183" t="s">
        <v>368</v>
      </c>
      <c r="J61" s="183">
        <v>43699.0</v>
      </c>
      <c r="K61" s="186" t="s">
        <v>521</v>
      </c>
      <c r="L61" s="182"/>
      <c r="M61" s="182"/>
      <c r="N61" s="182"/>
      <c r="O61" s="182"/>
      <c r="P61" s="182"/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2"/>
      <c r="AB61" s="182"/>
      <c r="AC61" s="182"/>
      <c r="AD61" s="182"/>
      <c r="AE61" s="182"/>
    </row>
    <row r="62" ht="15.75" customHeight="1">
      <c r="A62" s="187">
        <v>43985.0</v>
      </c>
      <c r="B62" s="188" t="s">
        <v>537</v>
      </c>
      <c r="C62" s="189" t="s">
        <v>515</v>
      </c>
      <c r="D62" s="173" t="s">
        <v>525</v>
      </c>
      <c r="E62" s="185">
        <v>6000.0</v>
      </c>
      <c r="F62" s="173" t="s">
        <v>538</v>
      </c>
      <c r="G62" s="183" t="s">
        <v>319</v>
      </c>
      <c r="H62" s="183" t="s">
        <v>42</v>
      </c>
      <c r="I62" s="183" t="s">
        <v>368</v>
      </c>
      <c r="J62" s="183">
        <v>43703.0</v>
      </c>
      <c r="K62" s="186" t="s">
        <v>521</v>
      </c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</row>
    <row r="63" ht="15.75" customHeight="1">
      <c r="A63" s="187">
        <v>43987.0</v>
      </c>
      <c r="B63" s="191" t="s">
        <v>554</v>
      </c>
      <c r="C63" s="189" t="s">
        <v>515</v>
      </c>
      <c r="D63" s="173" t="s">
        <v>525</v>
      </c>
      <c r="E63" s="185">
        <v>10000.0</v>
      </c>
      <c r="F63" s="173" t="s">
        <v>555</v>
      </c>
      <c r="G63" s="183" t="s">
        <v>319</v>
      </c>
      <c r="H63" s="183" t="s">
        <v>42</v>
      </c>
      <c r="I63" s="183" t="s">
        <v>458</v>
      </c>
      <c r="J63" s="183">
        <v>43559.0</v>
      </c>
      <c r="K63" s="186" t="s">
        <v>521</v>
      </c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</row>
    <row r="64" ht="15.75" customHeight="1">
      <c r="A64" s="187">
        <v>43990.0</v>
      </c>
      <c r="B64" s="188" t="s">
        <v>580</v>
      </c>
      <c r="C64" s="189" t="s">
        <v>515</v>
      </c>
      <c r="D64" s="173" t="s">
        <v>525</v>
      </c>
      <c r="E64" s="185">
        <v>20000.0</v>
      </c>
      <c r="F64" s="173" t="s">
        <v>581</v>
      </c>
      <c r="G64" s="183" t="s">
        <v>319</v>
      </c>
      <c r="H64" s="183" t="s">
        <v>42</v>
      </c>
      <c r="I64" s="183" t="s">
        <v>458</v>
      </c>
      <c r="J64" s="183">
        <v>43607.0</v>
      </c>
      <c r="K64" s="186" t="s">
        <v>521</v>
      </c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</row>
    <row r="65" ht="15.75" customHeight="1">
      <c r="A65" s="187">
        <v>43991.0</v>
      </c>
      <c r="B65" s="188" t="s">
        <v>582</v>
      </c>
      <c r="C65" s="189" t="s">
        <v>515</v>
      </c>
      <c r="D65" s="173" t="s">
        <v>525</v>
      </c>
      <c r="E65" s="185">
        <v>6000.0</v>
      </c>
      <c r="F65" s="173" t="s">
        <v>583</v>
      </c>
      <c r="G65" s="183" t="s">
        <v>319</v>
      </c>
      <c r="H65" s="183" t="s">
        <v>42</v>
      </c>
      <c r="I65" s="183" t="s">
        <v>368</v>
      </c>
      <c r="J65" s="183">
        <v>43564.0</v>
      </c>
      <c r="K65" s="186" t="s">
        <v>518</v>
      </c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</row>
    <row r="66" ht="15.75" customHeight="1">
      <c r="A66" s="187">
        <v>43991.0</v>
      </c>
      <c r="B66" s="191" t="s">
        <v>573</v>
      </c>
      <c r="C66" s="189" t="s">
        <v>515</v>
      </c>
      <c r="D66" s="173" t="s">
        <v>525</v>
      </c>
      <c r="E66" s="185">
        <v>3000.0</v>
      </c>
      <c r="F66" s="173" t="s">
        <v>574</v>
      </c>
      <c r="G66" s="183" t="s">
        <v>319</v>
      </c>
      <c r="H66" s="183" t="s">
        <v>42</v>
      </c>
      <c r="I66" s="183" t="s">
        <v>368</v>
      </c>
      <c r="J66" s="183">
        <v>43894.0</v>
      </c>
      <c r="K66" s="186" t="s">
        <v>543</v>
      </c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</row>
    <row r="67" ht="15.75" customHeight="1">
      <c r="A67" s="187">
        <v>43994.0</v>
      </c>
      <c r="B67" s="188" t="s">
        <v>584</v>
      </c>
      <c r="C67" s="189" t="s">
        <v>531</v>
      </c>
      <c r="D67" s="173" t="s">
        <v>525</v>
      </c>
      <c r="E67" s="185">
        <v>14000.0</v>
      </c>
      <c r="F67" s="173" t="s">
        <v>585</v>
      </c>
      <c r="G67" s="173" t="s">
        <v>319</v>
      </c>
      <c r="H67" s="173" t="s">
        <v>42</v>
      </c>
      <c r="I67" s="173" t="s">
        <v>319</v>
      </c>
      <c r="J67" s="183">
        <v>44216.0</v>
      </c>
      <c r="K67" s="190" t="s">
        <v>529</v>
      </c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</row>
    <row r="68" ht="15.75" customHeight="1">
      <c r="A68" s="183">
        <v>43997.0</v>
      </c>
      <c r="B68" s="184" t="s">
        <v>558</v>
      </c>
      <c r="C68" s="173" t="s">
        <v>515</v>
      </c>
      <c r="D68" s="173" t="s">
        <v>516</v>
      </c>
      <c r="E68" s="185">
        <v>0.0</v>
      </c>
      <c r="F68" s="173" t="s">
        <v>559</v>
      </c>
      <c r="G68" s="183" t="s">
        <v>319</v>
      </c>
      <c r="H68" s="183" t="s">
        <v>42</v>
      </c>
      <c r="I68" s="183" t="s">
        <v>368</v>
      </c>
      <c r="J68" s="183">
        <v>43453.0</v>
      </c>
      <c r="K68" s="186" t="s">
        <v>518</v>
      </c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</row>
    <row r="69" ht="15.75" customHeight="1">
      <c r="A69" s="183">
        <v>43997.0</v>
      </c>
      <c r="B69" s="184" t="s">
        <v>586</v>
      </c>
      <c r="C69" s="173" t="s">
        <v>515</v>
      </c>
      <c r="D69" s="173" t="s">
        <v>516</v>
      </c>
      <c r="E69" s="185">
        <v>76468.36</v>
      </c>
      <c r="F69" s="173" t="s">
        <v>587</v>
      </c>
      <c r="G69" s="183" t="s">
        <v>319</v>
      </c>
      <c r="H69" s="183" t="s">
        <v>42</v>
      </c>
      <c r="I69" s="183" t="s">
        <v>458</v>
      </c>
      <c r="J69" s="183">
        <v>43853.0</v>
      </c>
      <c r="K69" s="186" t="s">
        <v>543</v>
      </c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</row>
    <row r="70" ht="15.75" customHeight="1">
      <c r="A70" s="183">
        <v>43998.0</v>
      </c>
      <c r="B70" s="184" t="s">
        <v>588</v>
      </c>
      <c r="C70" s="173" t="s">
        <v>515</v>
      </c>
      <c r="D70" s="173" t="s">
        <v>516</v>
      </c>
      <c r="E70" s="185">
        <v>36013.41</v>
      </c>
      <c r="F70" s="173" t="s">
        <v>559</v>
      </c>
      <c r="G70" s="183" t="s">
        <v>319</v>
      </c>
      <c r="H70" s="183" t="s">
        <v>42</v>
      </c>
      <c r="I70" s="183" t="s">
        <v>368</v>
      </c>
      <c r="J70" s="183">
        <v>43997.0</v>
      </c>
      <c r="K70" s="186" t="s">
        <v>529</v>
      </c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</row>
    <row r="71" ht="15.75" customHeight="1">
      <c r="A71" s="187">
        <v>43999.0</v>
      </c>
      <c r="B71" s="188" t="s">
        <v>571</v>
      </c>
      <c r="C71" s="189" t="s">
        <v>515</v>
      </c>
      <c r="D71" s="173" t="s">
        <v>525</v>
      </c>
      <c r="E71" s="185">
        <v>100000.0</v>
      </c>
      <c r="F71" s="173" t="s">
        <v>572</v>
      </c>
      <c r="G71" s="183" t="s">
        <v>319</v>
      </c>
      <c r="H71" s="183" t="s">
        <v>42</v>
      </c>
      <c r="I71" s="183" t="s">
        <v>368</v>
      </c>
      <c r="J71" s="183">
        <v>43717.0</v>
      </c>
      <c r="K71" s="186" t="s">
        <v>521</v>
      </c>
      <c r="L71" s="182"/>
      <c r="M71" s="182"/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</row>
    <row r="72" ht="15.75" customHeight="1">
      <c r="A72" s="187">
        <v>43999.0</v>
      </c>
      <c r="B72" s="188" t="s">
        <v>569</v>
      </c>
      <c r="C72" s="189" t="s">
        <v>515</v>
      </c>
      <c r="D72" s="173" t="s">
        <v>525</v>
      </c>
      <c r="E72" s="185">
        <v>10000.0</v>
      </c>
      <c r="F72" s="173" t="s">
        <v>570</v>
      </c>
      <c r="G72" s="183" t="s">
        <v>319</v>
      </c>
      <c r="H72" s="183" t="s">
        <v>42</v>
      </c>
      <c r="I72" s="183" t="s">
        <v>368</v>
      </c>
      <c r="J72" s="183">
        <v>43699.0</v>
      </c>
      <c r="K72" s="186" t="s">
        <v>521</v>
      </c>
      <c r="L72" s="182"/>
      <c r="M72" s="182"/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</row>
    <row r="73" ht="15.75" customHeight="1">
      <c r="A73" s="187">
        <v>43999.0</v>
      </c>
      <c r="B73" s="191" t="s">
        <v>582</v>
      </c>
      <c r="C73" s="189" t="s">
        <v>515</v>
      </c>
      <c r="D73" s="173" t="s">
        <v>525</v>
      </c>
      <c r="E73" s="185">
        <v>7000.0</v>
      </c>
      <c r="F73" s="173" t="s">
        <v>583</v>
      </c>
      <c r="G73" s="183" t="s">
        <v>319</v>
      </c>
      <c r="H73" s="183" t="s">
        <v>42</v>
      </c>
      <c r="I73" s="183" t="s">
        <v>368</v>
      </c>
      <c r="J73" s="183">
        <v>43564.0</v>
      </c>
      <c r="K73" s="186" t="s">
        <v>518</v>
      </c>
      <c r="L73" s="182"/>
      <c r="M73" s="182"/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</row>
    <row r="74" ht="15.75" customHeight="1">
      <c r="A74" s="187">
        <v>44004.0</v>
      </c>
      <c r="B74" s="188" t="s">
        <v>582</v>
      </c>
      <c r="C74" s="189" t="s">
        <v>515</v>
      </c>
      <c r="D74" s="173" t="s">
        <v>525</v>
      </c>
      <c r="E74" s="185">
        <v>9000.0</v>
      </c>
      <c r="F74" s="173" t="s">
        <v>583</v>
      </c>
      <c r="G74" s="183" t="s">
        <v>319</v>
      </c>
      <c r="H74" s="183" t="s">
        <v>42</v>
      </c>
      <c r="I74" s="183" t="s">
        <v>368</v>
      </c>
      <c r="J74" s="183">
        <v>43564.0</v>
      </c>
      <c r="K74" s="186" t="s">
        <v>518</v>
      </c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</row>
    <row r="75" ht="15.75" customHeight="1">
      <c r="A75" s="187">
        <v>44004.0</v>
      </c>
      <c r="B75" s="191" t="s">
        <v>554</v>
      </c>
      <c r="C75" s="189" t="s">
        <v>515</v>
      </c>
      <c r="D75" s="173" t="s">
        <v>525</v>
      </c>
      <c r="E75" s="185">
        <v>10000.0</v>
      </c>
      <c r="F75" s="173" t="s">
        <v>555</v>
      </c>
      <c r="G75" s="183" t="s">
        <v>319</v>
      </c>
      <c r="H75" s="183" t="s">
        <v>42</v>
      </c>
      <c r="I75" s="183" t="s">
        <v>458</v>
      </c>
      <c r="J75" s="183">
        <v>43559.0</v>
      </c>
      <c r="K75" s="186" t="s">
        <v>521</v>
      </c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</row>
    <row r="76" ht="15.75" customHeight="1">
      <c r="A76" s="183">
        <v>44007.0</v>
      </c>
      <c r="B76" s="184" t="s">
        <v>589</v>
      </c>
      <c r="C76" s="173" t="s">
        <v>515</v>
      </c>
      <c r="D76" s="173" t="s">
        <v>516</v>
      </c>
      <c r="E76" s="185">
        <v>120144.24</v>
      </c>
      <c r="F76" s="173" t="s">
        <v>590</v>
      </c>
      <c r="G76" s="183" t="s">
        <v>319</v>
      </c>
      <c r="H76" s="183" t="s">
        <v>42</v>
      </c>
      <c r="I76" s="183" t="s">
        <v>458</v>
      </c>
      <c r="J76" s="183">
        <v>43822.0</v>
      </c>
      <c r="K76" s="186" t="s">
        <v>529</v>
      </c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</row>
    <row r="77" ht="15.75" customHeight="1">
      <c r="A77" s="187">
        <v>44007.0</v>
      </c>
      <c r="B77" s="188" t="s">
        <v>573</v>
      </c>
      <c r="C77" s="189" t="s">
        <v>515</v>
      </c>
      <c r="D77" s="173" t="s">
        <v>525</v>
      </c>
      <c r="E77" s="185">
        <v>160000.0</v>
      </c>
      <c r="F77" s="173" t="s">
        <v>574</v>
      </c>
      <c r="G77" s="183" t="s">
        <v>319</v>
      </c>
      <c r="H77" s="183" t="s">
        <v>42</v>
      </c>
      <c r="I77" s="183" t="s">
        <v>368</v>
      </c>
      <c r="J77" s="183">
        <v>43894.0</v>
      </c>
      <c r="K77" s="186" t="s">
        <v>543</v>
      </c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</row>
    <row r="78" ht="15.75" customHeight="1">
      <c r="A78" s="187">
        <v>44007.0</v>
      </c>
      <c r="B78" s="188" t="s">
        <v>541</v>
      </c>
      <c r="C78" s="189" t="s">
        <v>515</v>
      </c>
      <c r="D78" s="173" t="s">
        <v>525</v>
      </c>
      <c r="E78" s="185">
        <v>2500.0</v>
      </c>
      <c r="F78" s="173" t="s">
        <v>542</v>
      </c>
      <c r="G78" s="183" t="s">
        <v>319</v>
      </c>
      <c r="H78" s="183" t="s">
        <v>42</v>
      </c>
      <c r="I78" s="183" t="s">
        <v>368</v>
      </c>
      <c r="J78" s="183">
        <v>43605.0</v>
      </c>
      <c r="K78" s="186" t="s">
        <v>543</v>
      </c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</row>
    <row r="79" ht="15.75" customHeight="1">
      <c r="A79" s="187">
        <v>44008.0</v>
      </c>
      <c r="B79" s="188" t="s">
        <v>537</v>
      </c>
      <c r="C79" s="189" t="s">
        <v>515</v>
      </c>
      <c r="D79" s="173" t="s">
        <v>525</v>
      </c>
      <c r="E79" s="185">
        <v>11000.0</v>
      </c>
      <c r="F79" s="173" t="s">
        <v>538</v>
      </c>
      <c r="G79" s="183" t="s">
        <v>319</v>
      </c>
      <c r="H79" s="183" t="s">
        <v>42</v>
      </c>
      <c r="I79" s="183" t="s">
        <v>368</v>
      </c>
      <c r="J79" s="183">
        <v>43703.0</v>
      </c>
      <c r="K79" s="186" t="s">
        <v>521</v>
      </c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</row>
    <row r="80" ht="15.75" customHeight="1">
      <c r="A80" s="183">
        <v>44011.0</v>
      </c>
      <c r="B80" s="184" t="s">
        <v>584</v>
      </c>
      <c r="C80" s="173" t="s">
        <v>531</v>
      </c>
      <c r="D80" s="173" t="s">
        <v>516</v>
      </c>
      <c r="E80" s="185">
        <v>0.0</v>
      </c>
      <c r="F80" s="173" t="s">
        <v>585</v>
      </c>
      <c r="G80" s="173" t="s">
        <v>319</v>
      </c>
      <c r="H80" s="173" t="s">
        <v>42</v>
      </c>
      <c r="I80" s="173" t="s">
        <v>319</v>
      </c>
      <c r="J80" s="183">
        <v>44216.0</v>
      </c>
      <c r="K80" s="190" t="s">
        <v>529</v>
      </c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</row>
    <row r="81" ht="15.75" customHeight="1">
      <c r="A81" s="187">
        <v>44012.0</v>
      </c>
      <c r="B81" s="188" t="s">
        <v>591</v>
      </c>
      <c r="C81" s="189" t="s">
        <v>515</v>
      </c>
      <c r="D81" s="173" t="s">
        <v>525</v>
      </c>
      <c r="E81" s="185">
        <v>36000.0</v>
      </c>
      <c r="F81" s="173" t="s">
        <v>592</v>
      </c>
      <c r="G81" s="183" t="s">
        <v>319</v>
      </c>
      <c r="H81" s="183" t="s">
        <v>42</v>
      </c>
      <c r="I81" s="183" t="s">
        <v>368</v>
      </c>
      <c r="J81" s="183">
        <v>43888.0</v>
      </c>
      <c r="K81" s="186" t="s">
        <v>529</v>
      </c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</row>
    <row r="82" ht="15.75" customHeight="1">
      <c r="A82" s="187">
        <v>44014.0</v>
      </c>
      <c r="B82" s="188" t="s">
        <v>554</v>
      </c>
      <c r="C82" s="189" t="s">
        <v>515</v>
      </c>
      <c r="D82" s="173" t="s">
        <v>525</v>
      </c>
      <c r="E82" s="185">
        <v>100000.0</v>
      </c>
      <c r="F82" s="173" t="s">
        <v>555</v>
      </c>
      <c r="G82" s="183" t="s">
        <v>319</v>
      </c>
      <c r="H82" s="183" t="s">
        <v>42</v>
      </c>
      <c r="I82" s="183" t="s">
        <v>458</v>
      </c>
      <c r="J82" s="183">
        <v>43559.0</v>
      </c>
      <c r="K82" s="186" t="s">
        <v>521</v>
      </c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</row>
    <row r="83" ht="15.75" customHeight="1">
      <c r="A83" s="187">
        <v>44022.0</v>
      </c>
      <c r="B83" s="188" t="s">
        <v>564</v>
      </c>
      <c r="C83" s="189" t="s">
        <v>565</v>
      </c>
      <c r="D83" s="173" t="s">
        <v>525</v>
      </c>
      <c r="E83" s="185">
        <v>100000.0</v>
      </c>
      <c r="F83" s="173" t="s">
        <v>566</v>
      </c>
      <c r="G83" s="183" t="s">
        <v>324</v>
      </c>
      <c r="H83" s="183" t="s">
        <v>42</v>
      </c>
      <c r="I83" s="183" t="s">
        <v>335</v>
      </c>
      <c r="J83" s="183">
        <v>43797.0</v>
      </c>
      <c r="K83" s="186" t="s">
        <v>543</v>
      </c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</row>
    <row r="84" ht="15.75" customHeight="1">
      <c r="A84" s="187">
        <v>44022.0</v>
      </c>
      <c r="B84" s="188" t="s">
        <v>593</v>
      </c>
      <c r="C84" s="189" t="s">
        <v>515</v>
      </c>
      <c r="D84" s="173" t="s">
        <v>525</v>
      </c>
      <c r="E84" s="185">
        <v>40078.02</v>
      </c>
      <c r="F84" s="173" t="s">
        <v>594</v>
      </c>
      <c r="G84" s="183" t="s">
        <v>319</v>
      </c>
      <c r="H84" s="183" t="s">
        <v>42</v>
      </c>
      <c r="I84" s="183" t="s">
        <v>368</v>
      </c>
      <c r="J84" s="183">
        <v>43840.0</v>
      </c>
      <c r="K84" s="186" t="s">
        <v>543</v>
      </c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</row>
    <row r="85" ht="15.75" customHeight="1">
      <c r="A85" s="187">
        <v>44023.0</v>
      </c>
      <c r="B85" s="188" t="s">
        <v>595</v>
      </c>
      <c r="C85" s="189" t="s">
        <v>515</v>
      </c>
      <c r="D85" s="173" t="s">
        <v>525</v>
      </c>
      <c r="E85" s="185">
        <v>46758.86</v>
      </c>
      <c r="F85" s="173" t="s">
        <v>596</v>
      </c>
      <c r="G85" s="183" t="s">
        <v>319</v>
      </c>
      <c r="H85" s="183" t="s">
        <v>42</v>
      </c>
      <c r="I85" s="183" t="s">
        <v>368</v>
      </c>
      <c r="J85" s="183">
        <v>43620.0</v>
      </c>
      <c r="K85" s="186" t="s">
        <v>518</v>
      </c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</row>
    <row r="86" ht="15.75" customHeight="1">
      <c r="A86" s="183">
        <v>44025.0</v>
      </c>
      <c r="B86" s="184" t="s">
        <v>597</v>
      </c>
      <c r="C86" s="173" t="s">
        <v>515</v>
      </c>
      <c r="D86" s="173" t="s">
        <v>516</v>
      </c>
      <c r="E86" s="185">
        <v>0.0</v>
      </c>
      <c r="F86" s="173" t="s">
        <v>598</v>
      </c>
      <c r="G86" s="183" t="s">
        <v>319</v>
      </c>
      <c r="H86" s="183" t="s">
        <v>42</v>
      </c>
      <c r="I86" s="183" t="s">
        <v>368</v>
      </c>
      <c r="J86" s="183">
        <v>43538.0</v>
      </c>
      <c r="K86" s="186" t="s">
        <v>521</v>
      </c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</row>
    <row r="87" ht="15.75" customHeight="1">
      <c r="A87" s="183">
        <v>44025.0</v>
      </c>
      <c r="B87" s="184" t="s">
        <v>599</v>
      </c>
      <c r="C87" s="173" t="s">
        <v>515</v>
      </c>
      <c r="D87" s="173" t="s">
        <v>516</v>
      </c>
      <c r="E87" s="185">
        <v>0.0</v>
      </c>
      <c r="F87" s="173" t="s">
        <v>598</v>
      </c>
      <c r="G87" s="183" t="s">
        <v>319</v>
      </c>
      <c r="H87" s="183" t="s">
        <v>42</v>
      </c>
      <c r="I87" s="183" t="s">
        <v>368</v>
      </c>
      <c r="J87" s="183">
        <v>43538.0</v>
      </c>
      <c r="K87" s="186" t="s">
        <v>518</v>
      </c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</row>
    <row r="88" ht="15.75" customHeight="1">
      <c r="A88" s="187">
        <v>44029.0</v>
      </c>
      <c r="B88" s="188" t="s">
        <v>573</v>
      </c>
      <c r="C88" s="189" t="s">
        <v>515</v>
      </c>
      <c r="D88" s="173" t="s">
        <v>525</v>
      </c>
      <c r="E88" s="185">
        <v>60000.0</v>
      </c>
      <c r="F88" s="173" t="s">
        <v>574</v>
      </c>
      <c r="G88" s="183" t="s">
        <v>319</v>
      </c>
      <c r="H88" s="183" t="s">
        <v>42</v>
      </c>
      <c r="I88" s="183" t="s">
        <v>368</v>
      </c>
      <c r="J88" s="183">
        <v>43894.0</v>
      </c>
      <c r="K88" s="186" t="s">
        <v>543</v>
      </c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2"/>
      <c r="AC88" s="182"/>
      <c r="AD88" s="182"/>
      <c r="AE88" s="182"/>
    </row>
    <row r="89" ht="15.75" customHeight="1">
      <c r="A89" s="187">
        <v>44032.0</v>
      </c>
      <c r="B89" s="188" t="s">
        <v>541</v>
      </c>
      <c r="C89" s="189" t="s">
        <v>515</v>
      </c>
      <c r="D89" s="173" t="s">
        <v>525</v>
      </c>
      <c r="E89" s="185">
        <v>211079.19</v>
      </c>
      <c r="F89" s="173" t="s">
        <v>542</v>
      </c>
      <c r="G89" s="183" t="s">
        <v>319</v>
      </c>
      <c r="H89" s="183" t="s">
        <v>42</v>
      </c>
      <c r="I89" s="183" t="s">
        <v>368</v>
      </c>
      <c r="J89" s="183">
        <v>43605.0</v>
      </c>
      <c r="K89" s="186" t="s">
        <v>543</v>
      </c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</row>
    <row r="90" ht="15.75" customHeight="1">
      <c r="A90" s="187">
        <v>44032.0</v>
      </c>
      <c r="B90" s="188" t="s">
        <v>600</v>
      </c>
      <c r="C90" s="189" t="s">
        <v>515</v>
      </c>
      <c r="D90" s="173" t="s">
        <v>525</v>
      </c>
      <c r="E90" s="185">
        <v>7000.0</v>
      </c>
      <c r="F90" s="173" t="s">
        <v>601</v>
      </c>
      <c r="G90" s="183" t="s">
        <v>319</v>
      </c>
      <c r="H90" s="183" t="s">
        <v>42</v>
      </c>
      <c r="I90" s="183" t="s">
        <v>368</v>
      </c>
      <c r="J90" s="183">
        <v>43732.0</v>
      </c>
      <c r="K90" s="186" t="s">
        <v>521</v>
      </c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2"/>
      <c r="AC90" s="182"/>
      <c r="AD90" s="182"/>
      <c r="AE90" s="182"/>
    </row>
    <row r="91" ht="15.75" customHeight="1">
      <c r="A91" s="187">
        <v>44032.0</v>
      </c>
      <c r="B91" s="188" t="s">
        <v>602</v>
      </c>
      <c r="C91" s="189" t="s">
        <v>515</v>
      </c>
      <c r="D91" s="173" t="s">
        <v>525</v>
      </c>
      <c r="E91" s="185">
        <v>14000.0</v>
      </c>
      <c r="F91" s="173" t="s">
        <v>603</v>
      </c>
      <c r="G91" s="183" t="s">
        <v>319</v>
      </c>
      <c r="H91" s="183" t="s">
        <v>42</v>
      </c>
      <c r="I91" s="183" t="s">
        <v>368</v>
      </c>
      <c r="J91" s="183">
        <v>43620.0</v>
      </c>
      <c r="K91" s="186" t="s">
        <v>529</v>
      </c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2"/>
      <c r="AC91" s="182"/>
      <c r="AD91" s="182"/>
      <c r="AE91" s="182"/>
    </row>
    <row r="92" ht="15.75" customHeight="1">
      <c r="A92" s="187">
        <v>44032.0</v>
      </c>
      <c r="B92" s="188" t="s">
        <v>604</v>
      </c>
      <c r="C92" s="189" t="s">
        <v>531</v>
      </c>
      <c r="D92" s="173" t="s">
        <v>525</v>
      </c>
      <c r="E92" s="185">
        <v>10000.0</v>
      </c>
      <c r="F92" s="173" t="s">
        <v>603</v>
      </c>
      <c r="G92" s="173" t="s">
        <v>319</v>
      </c>
      <c r="H92" s="173" t="s">
        <v>42</v>
      </c>
      <c r="I92" s="173" t="s">
        <v>319</v>
      </c>
      <c r="J92" s="183">
        <v>43700.0</v>
      </c>
      <c r="K92" s="190" t="s">
        <v>529</v>
      </c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2"/>
      <c r="AC92" s="182"/>
      <c r="AD92" s="182"/>
      <c r="AE92" s="182"/>
    </row>
    <row r="93" ht="15.75" customHeight="1">
      <c r="A93" s="187">
        <v>44033.0</v>
      </c>
      <c r="B93" s="191" t="s">
        <v>575</v>
      </c>
      <c r="C93" s="189" t="s">
        <v>515</v>
      </c>
      <c r="D93" s="173" t="s">
        <v>551</v>
      </c>
      <c r="E93" s="185">
        <v>30000.0</v>
      </c>
      <c r="F93" s="173" t="s">
        <v>576</v>
      </c>
      <c r="G93" s="183" t="s">
        <v>319</v>
      </c>
      <c r="H93" s="183" t="s">
        <v>42</v>
      </c>
      <c r="I93" s="183" t="s">
        <v>458</v>
      </c>
      <c r="J93" s="183">
        <v>43913.0</v>
      </c>
      <c r="K93" s="186" t="s">
        <v>529</v>
      </c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2"/>
      <c r="AC93" s="182"/>
      <c r="AD93" s="182"/>
      <c r="AE93" s="182"/>
    </row>
    <row r="94" ht="15.75" customHeight="1">
      <c r="A94" s="187">
        <v>44034.0</v>
      </c>
      <c r="B94" s="188" t="s">
        <v>605</v>
      </c>
      <c r="C94" s="189" t="s">
        <v>515</v>
      </c>
      <c r="D94" s="173" t="s">
        <v>551</v>
      </c>
      <c r="E94" s="185">
        <v>20000.0</v>
      </c>
      <c r="F94" s="173" t="s">
        <v>606</v>
      </c>
      <c r="G94" s="183" t="s">
        <v>466</v>
      </c>
      <c r="H94" s="183" t="s">
        <v>42</v>
      </c>
      <c r="I94" s="183" t="s">
        <v>466</v>
      </c>
      <c r="J94" s="183">
        <v>43441.0</v>
      </c>
      <c r="K94" s="186" t="s">
        <v>518</v>
      </c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2"/>
      <c r="AC94" s="182"/>
      <c r="AD94" s="182"/>
      <c r="AE94" s="182"/>
    </row>
    <row r="95" ht="15.75" customHeight="1">
      <c r="A95" s="187">
        <v>44036.0</v>
      </c>
      <c r="B95" s="188" t="s">
        <v>602</v>
      </c>
      <c r="C95" s="189" t="s">
        <v>515</v>
      </c>
      <c r="D95" s="173" t="s">
        <v>525</v>
      </c>
      <c r="E95" s="185">
        <v>3500.0</v>
      </c>
      <c r="F95" s="173" t="s">
        <v>603</v>
      </c>
      <c r="G95" s="183" t="s">
        <v>319</v>
      </c>
      <c r="H95" s="183" t="s">
        <v>42</v>
      </c>
      <c r="I95" s="183" t="s">
        <v>368</v>
      </c>
      <c r="J95" s="183">
        <v>43620.0</v>
      </c>
      <c r="K95" s="186" t="s">
        <v>529</v>
      </c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2"/>
      <c r="AC95" s="182"/>
      <c r="AD95" s="182"/>
      <c r="AE95" s="182"/>
    </row>
    <row r="96" ht="15.75" customHeight="1">
      <c r="A96" s="187">
        <v>44036.0</v>
      </c>
      <c r="B96" s="191" t="s">
        <v>595</v>
      </c>
      <c r="C96" s="189" t="s">
        <v>515</v>
      </c>
      <c r="D96" s="173" t="s">
        <v>551</v>
      </c>
      <c r="E96" s="185">
        <v>7000.0</v>
      </c>
      <c r="F96" s="173" t="s">
        <v>596</v>
      </c>
      <c r="G96" s="183" t="s">
        <v>319</v>
      </c>
      <c r="H96" s="183" t="s">
        <v>42</v>
      </c>
      <c r="I96" s="183" t="s">
        <v>368</v>
      </c>
      <c r="J96" s="183">
        <v>43620.0</v>
      </c>
      <c r="K96" s="186" t="s">
        <v>518</v>
      </c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</row>
    <row r="97" ht="15.75" customHeight="1">
      <c r="A97" s="187">
        <v>44039.0</v>
      </c>
      <c r="B97" s="188" t="s">
        <v>593</v>
      </c>
      <c r="C97" s="189" t="s">
        <v>515</v>
      </c>
      <c r="D97" s="173" t="s">
        <v>525</v>
      </c>
      <c r="E97" s="185">
        <v>20000.0</v>
      </c>
      <c r="F97" s="173" t="s">
        <v>594</v>
      </c>
      <c r="G97" s="183" t="s">
        <v>319</v>
      </c>
      <c r="H97" s="183" t="s">
        <v>42</v>
      </c>
      <c r="I97" s="183" t="s">
        <v>368</v>
      </c>
      <c r="J97" s="183">
        <v>43840.0</v>
      </c>
      <c r="K97" s="186" t="s">
        <v>543</v>
      </c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</row>
    <row r="98" ht="15.75" customHeight="1">
      <c r="A98" s="187">
        <v>44039.0</v>
      </c>
      <c r="B98" s="191" t="s">
        <v>541</v>
      </c>
      <c r="C98" s="189" t="s">
        <v>515</v>
      </c>
      <c r="D98" s="173" t="s">
        <v>525</v>
      </c>
      <c r="E98" s="185">
        <v>5000.0</v>
      </c>
      <c r="F98" s="173" t="s">
        <v>542</v>
      </c>
      <c r="G98" s="183" t="s">
        <v>319</v>
      </c>
      <c r="H98" s="183" t="s">
        <v>42</v>
      </c>
      <c r="I98" s="183" t="s">
        <v>368</v>
      </c>
      <c r="J98" s="183">
        <v>43605.0</v>
      </c>
      <c r="K98" s="186" t="s">
        <v>543</v>
      </c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</row>
    <row r="99" ht="15.75" customHeight="1">
      <c r="A99" s="187">
        <v>44040.0</v>
      </c>
      <c r="B99" s="188" t="s">
        <v>537</v>
      </c>
      <c r="C99" s="189" t="s">
        <v>515</v>
      </c>
      <c r="D99" s="173" t="s">
        <v>525</v>
      </c>
      <c r="E99" s="185">
        <v>10000.0</v>
      </c>
      <c r="F99" s="173" t="s">
        <v>538</v>
      </c>
      <c r="G99" s="183" t="s">
        <v>319</v>
      </c>
      <c r="H99" s="183" t="s">
        <v>42</v>
      </c>
      <c r="I99" s="183" t="s">
        <v>368</v>
      </c>
      <c r="J99" s="183">
        <v>43703.0</v>
      </c>
      <c r="K99" s="186" t="s">
        <v>521</v>
      </c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</row>
    <row r="100" ht="15.75" customHeight="1">
      <c r="A100" s="183">
        <v>44041.0</v>
      </c>
      <c r="B100" s="184" t="s">
        <v>607</v>
      </c>
      <c r="C100" s="173" t="s">
        <v>515</v>
      </c>
      <c r="D100" s="173" t="s">
        <v>516</v>
      </c>
      <c r="E100" s="185">
        <v>0.0</v>
      </c>
      <c r="F100" s="173" t="s">
        <v>608</v>
      </c>
      <c r="G100" s="183"/>
      <c r="H100" s="183"/>
      <c r="I100" s="183"/>
      <c r="J100" s="183"/>
      <c r="K100" s="186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</row>
    <row r="101" ht="15.75" customHeight="1">
      <c r="A101" s="187">
        <v>44041.0</v>
      </c>
      <c r="B101" s="191" t="s">
        <v>591</v>
      </c>
      <c r="C101" s="189" t="s">
        <v>515</v>
      </c>
      <c r="D101" s="173" t="s">
        <v>525</v>
      </c>
      <c r="E101" s="185">
        <v>151239.98</v>
      </c>
      <c r="F101" s="173" t="s">
        <v>592</v>
      </c>
      <c r="G101" s="183" t="s">
        <v>319</v>
      </c>
      <c r="H101" s="183" t="s">
        <v>42</v>
      </c>
      <c r="I101" s="183" t="s">
        <v>368</v>
      </c>
      <c r="J101" s="183">
        <v>43888.0</v>
      </c>
      <c r="K101" s="186" t="s">
        <v>529</v>
      </c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</row>
    <row r="102" ht="15.75" customHeight="1">
      <c r="A102" s="187">
        <v>44041.0</v>
      </c>
      <c r="B102" s="188" t="s">
        <v>609</v>
      </c>
      <c r="C102" s="189" t="s">
        <v>565</v>
      </c>
      <c r="D102" s="173" t="s">
        <v>525</v>
      </c>
      <c r="E102" s="185">
        <v>10000.0</v>
      </c>
      <c r="F102" s="173" t="s">
        <v>610</v>
      </c>
      <c r="G102" s="183" t="s">
        <v>324</v>
      </c>
      <c r="H102" s="183" t="s">
        <v>42</v>
      </c>
      <c r="I102" s="183" t="s">
        <v>409</v>
      </c>
      <c r="J102" s="183">
        <v>43934.0</v>
      </c>
      <c r="K102" s="186" t="s">
        <v>611</v>
      </c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</row>
    <row r="103" ht="15.75" customHeight="1">
      <c r="A103" s="183">
        <v>44042.0</v>
      </c>
      <c r="B103" s="193" t="s">
        <v>612</v>
      </c>
      <c r="C103" s="173" t="s">
        <v>531</v>
      </c>
      <c r="D103" s="173" t="s">
        <v>516</v>
      </c>
      <c r="E103" s="185">
        <v>0.0</v>
      </c>
      <c r="F103" s="173" t="s">
        <v>613</v>
      </c>
      <c r="G103" s="173" t="s">
        <v>319</v>
      </c>
      <c r="H103" s="173" t="s">
        <v>42</v>
      </c>
      <c r="I103" s="173" t="s">
        <v>319</v>
      </c>
      <c r="J103" s="183">
        <v>43838.0</v>
      </c>
      <c r="K103" s="190" t="s">
        <v>614</v>
      </c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</row>
    <row r="104" ht="15.75" customHeight="1">
      <c r="A104" s="187">
        <v>44042.0</v>
      </c>
      <c r="B104" s="188" t="s">
        <v>615</v>
      </c>
      <c r="C104" s="189" t="s">
        <v>565</v>
      </c>
      <c r="D104" s="173" t="s">
        <v>525</v>
      </c>
      <c r="E104" s="185">
        <v>10000.0</v>
      </c>
      <c r="F104" s="173" t="s">
        <v>616</v>
      </c>
      <c r="G104" s="183" t="s">
        <v>324</v>
      </c>
      <c r="H104" s="183" t="s">
        <v>42</v>
      </c>
      <c r="I104" s="183" t="s">
        <v>409</v>
      </c>
      <c r="J104" s="183">
        <v>43635.0</v>
      </c>
      <c r="K104" s="186" t="s">
        <v>521</v>
      </c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</row>
    <row r="105" ht="15.75" customHeight="1">
      <c r="A105" s="183">
        <v>44044.0</v>
      </c>
      <c r="B105" s="184" t="s">
        <v>617</v>
      </c>
      <c r="C105" s="173" t="s">
        <v>515</v>
      </c>
      <c r="D105" s="173" t="s">
        <v>516</v>
      </c>
      <c r="E105" s="185">
        <v>151239.98</v>
      </c>
      <c r="F105" s="173" t="s">
        <v>618</v>
      </c>
      <c r="G105" s="183" t="s">
        <v>319</v>
      </c>
      <c r="H105" s="183" t="s">
        <v>42</v>
      </c>
      <c r="I105" s="183" t="s">
        <v>368</v>
      </c>
      <c r="J105" s="183">
        <v>43668.0</v>
      </c>
      <c r="K105" s="186" t="s">
        <v>521</v>
      </c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2"/>
      <c r="AC105" s="182"/>
      <c r="AD105" s="182"/>
      <c r="AE105" s="182"/>
    </row>
    <row r="106" ht="15.75" customHeight="1">
      <c r="A106" s="187">
        <v>44046.0</v>
      </c>
      <c r="B106" s="188" t="s">
        <v>554</v>
      </c>
      <c r="C106" s="189" t="s">
        <v>515</v>
      </c>
      <c r="D106" s="173" t="s">
        <v>525</v>
      </c>
      <c r="E106" s="185">
        <v>3000.0</v>
      </c>
      <c r="F106" s="173" t="s">
        <v>555</v>
      </c>
      <c r="G106" s="183" t="s">
        <v>319</v>
      </c>
      <c r="H106" s="183" t="s">
        <v>42</v>
      </c>
      <c r="I106" s="183" t="s">
        <v>458</v>
      </c>
      <c r="J106" s="183">
        <v>43559.0</v>
      </c>
      <c r="K106" s="186" t="s">
        <v>521</v>
      </c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</row>
    <row r="107" ht="15.75" customHeight="1">
      <c r="A107" s="187">
        <v>44046.0</v>
      </c>
      <c r="B107" s="188" t="s">
        <v>524</v>
      </c>
      <c r="C107" s="189" t="s">
        <v>515</v>
      </c>
      <c r="D107" s="173" t="s">
        <v>525</v>
      </c>
      <c r="E107" s="185">
        <v>6500.0</v>
      </c>
      <c r="F107" s="173" t="s">
        <v>526</v>
      </c>
      <c r="G107" s="183" t="s">
        <v>319</v>
      </c>
      <c r="H107" s="183" t="s">
        <v>42</v>
      </c>
      <c r="I107" s="183" t="s">
        <v>368</v>
      </c>
      <c r="J107" s="183">
        <v>43675.0</v>
      </c>
      <c r="K107" s="186" t="s">
        <v>521</v>
      </c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2"/>
      <c r="AC107" s="182"/>
      <c r="AD107" s="182"/>
      <c r="AE107" s="182"/>
    </row>
    <row r="108" ht="15.75" customHeight="1">
      <c r="A108" s="187">
        <v>44048.0</v>
      </c>
      <c r="B108" s="191" t="s">
        <v>547</v>
      </c>
      <c r="C108" s="189" t="s">
        <v>531</v>
      </c>
      <c r="D108" s="173" t="s">
        <v>525</v>
      </c>
      <c r="E108" s="185">
        <v>10000.0</v>
      </c>
      <c r="F108" s="173" t="s">
        <v>548</v>
      </c>
      <c r="G108" s="173" t="s">
        <v>319</v>
      </c>
      <c r="H108" s="173" t="s">
        <v>42</v>
      </c>
      <c r="I108" s="173" t="s">
        <v>319</v>
      </c>
      <c r="J108" s="183">
        <v>44252.0</v>
      </c>
      <c r="K108" s="190" t="s">
        <v>543</v>
      </c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2"/>
      <c r="AC108" s="182"/>
      <c r="AD108" s="182"/>
      <c r="AE108" s="182"/>
    </row>
    <row r="109" ht="15.75" customHeight="1">
      <c r="A109" s="187">
        <v>44048.0</v>
      </c>
      <c r="B109" s="188" t="s">
        <v>569</v>
      </c>
      <c r="C109" s="189" t="s">
        <v>515</v>
      </c>
      <c r="D109" s="173" t="s">
        <v>525</v>
      </c>
      <c r="E109" s="185">
        <v>33000.0</v>
      </c>
      <c r="F109" s="173" t="s">
        <v>570</v>
      </c>
      <c r="G109" s="183" t="s">
        <v>319</v>
      </c>
      <c r="H109" s="183" t="s">
        <v>42</v>
      </c>
      <c r="I109" s="183" t="s">
        <v>368</v>
      </c>
      <c r="J109" s="183">
        <v>43699.0</v>
      </c>
      <c r="K109" s="186" t="s">
        <v>521</v>
      </c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2"/>
      <c r="AC109" s="182"/>
      <c r="AD109" s="182"/>
      <c r="AE109" s="182"/>
    </row>
    <row r="110" ht="15.75" customHeight="1">
      <c r="A110" s="187">
        <v>44049.0</v>
      </c>
      <c r="B110" s="188" t="s">
        <v>617</v>
      </c>
      <c r="C110" s="189" t="s">
        <v>515</v>
      </c>
      <c r="D110" s="173" t="s">
        <v>551</v>
      </c>
      <c r="E110" s="185">
        <v>5000.0</v>
      </c>
      <c r="F110" s="173" t="s">
        <v>618</v>
      </c>
      <c r="G110" s="183" t="s">
        <v>319</v>
      </c>
      <c r="H110" s="183" t="s">
        <v>42</v>
      </c>
      <c r="I110" s="183" t="s">
        <v>368</v>
      </c>
      <c r="J110" s="183">
        <v>43668.0</v>
      </c>
      <c r="K110" s="186" t="s">
        <v>521</v>
      </c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2"/>
      <c r="AC110" s="182"/>
      <c r="AD110" s="182"/>
      <c r="AE110" s="182"/>
    </row>
    <row r="111" ht="15.75" customHeight="1">
      <c r="A111" s="187">
        <v>44049.0</v>
      </c>
      <c r="B111" s="188" t="s">
        <v>591</v>
      </c>
      <c r="C111" s="189" t="s">
        <v>515</v>
      </c>
      <c r="D111" s="173" t="s">
        <v>525</v>
      </c>
      <c r="E111" s="185">
        <v>99216.1</v>
      </c>
      <c r="F111" s="173" t="s">
        <v>592</v>
      </c>
      <c r="G111" s="183" t="s">
        <v>319</v>
      </c>
      <c r="H111" s="183" t="s">
        <v>42</v>
      </c>
      <c r="I111" s="183" t="s">
        <v>368</v>
      </c>
      <c r="J111" s="183">
        <v>43888.0</v>
      </c>
      <c r="K111" s="186" t="s">
        <v>529</v>
      </c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2"/>
      <c r="AC111" s="182"/>
      <c r="AD111" s="182"/>
      <c r="AE111" s="182"/>
    </row>
    <row r="112" ht="15.75" customHeight="1">
      <c r="A112" s="187">
        <v>44050.0</v>
      </c>
      <c r="B112" s="188" t="s">
        <v>537</v>
      </c>
      <c r="C112" s="189" t="s">
        <v>515</v>
      </c>
      <c r="D112" s="173" t="s">
        <v>525</v>
      </c>
      <c r="E112" s="185">
        <v>14000.0</v>
      </c>
      <c r="F112" s="173" t="s">
        <v>538</v>
      </c>
      <c r="G112" s="183" t="s">
        <v>319</v>
      </c>
      <c r="H112" s="183" t="s">
        <v>42</v>
      </c>
      <c r="I112" s="183" t="s">
        <v>368</v>
      </c>
      <c r="J112" s="183">
        <v>43703.0</v>
      </c>
      <c r="K112" s="186" t="s">
        <v>521</v>
      </c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2"/>
      <c r="AC112" s="182"/>
      <c r="AD112" s="182"/>
      <c r="AE112" s="182"/>
    </row>
    <row r="113" ht="15.75" customHeight="1">
      <c r="A113" s="187">
        <v>44050.0</v>
      </c>
      <c r="B113" s="188" t="s">
        <v>573</v>
      </c>
      <c r="C113" s="189" t="s">
        <v>515</v>
      </c>
      <c r="D113" s="173" t="s">
        <v>525</v>
      </c>
      <c r="E113" s="185">
        <v>9000.0</v>
      </c>
      <c r="F113" s="173" t="s">
        <v>574</v>
      </c>
      <c r="G113" s="183" t="s">
        <v>319</v>
      </c>
      <c r="H113" s="183" t="s">
        <v>42</v>
      </c>
      <c r="I113" s="183" t="s">
        <v>368</v>
      </c>
      <c r="J113" s="183">
        <v>43894.0</v>
      </c>
      <c r="K113" s="186" t="s">
        <v>543</v>
      </c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2"/>
      <c r="AC113" s="182"/>
      <c r="AD113" s="182"/>
      <c r="AE113" s="182"/>
    </row>
    <row r="114" ht="15.75" customHeight="1">
      <c r="A114" s="187">
        <v>44050.0</v>
      </c>
      <c r="B114" s="191" t="s">
        <v>552</v>
      </c>
      <c r="C114" s="189" t="s">
        <v>515</v>
      </c>
      <c r="D114" s="173" t="s">
        <v>525</v>
      </c>
      <c r="E114" s="185">
        <v>20000.0</v>
      </c>
      <c r="F114" s="173" t="s">
        <v>553</v>
      </c>
      <c r="G114" s="183" t="s">
        <v>319</v>
      </c>
      <c r="H114" s="183" t="s">
        <v>42</v>
      </c>
      <c r="I114" s="183" t="s">
        <v>458</v>
      </c>
      <c r="J114" s="183">
        <v>43664.0</v>
      </c>
      <c r="K114" s="186" t="s">
        <v>521</v>
      </c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2"/>
      <c r="AC114" s="182"/>
      <c r="AD114" s="182"/>
      <c r="AE114" s="182"/>
    </row>
    <row r="115" ht="15.75" customHeight="1">
      <c r="A115" s="183">
        <v>44053.0</v>
      </c>
      <c r="B115" s="184" t="s">
        <v>562</v>
      </c>
      <c r="C115" s="173" t="s">
        <v>515</v>
      </c>
      <c r="D115" s="173" t="s">
        <v>516</v>
      </c>
      <c r="E115" s="185">
        <v>0.0</v>
      </c>
      <c r="F115" s="173" t="s">
        <v>563</v>
      </c>
      <c r="G115" s="183" t="s">
        <v>319</v>
      </c>
      <c r="H115" s="183" t="s">
        <v>42</v>
      </c>
      <c r="I115" s="183" t="s">
        <v>368</v>
      </c>
      <c r="J115" s="183">
        <v>43738.0</v>
      </c>
      <c r="K115" s="186" t="s">
        <v>518</v>
      </c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2"/>
      <c r="AC115" s="182"/>
      <c r="AD115" s="182"/>
      <c r="AE115" s="182"/>
    </row>
    <row r="116" ht="15.75" customHeight="1">
      <c r="A116" s="187">
        <v>44057.0</v>
      </c>
      <c r="B116" s="191" t="s">
        <v>571</v>
      </c>
      <c r="C116" s="189" t="s">
        <v>515</v>
      </c>
      <c r="D116" s="173" t="s">
        <v>525</v>
      </c>
      <c r="E116" s="185">
        <v>200000.0</v>
      </c>
      <c r="F116" s="173" t="s">
        <v>572</v>
      </c>
      <c r="G116" s="183" t="s">
        <v>319</v>
      </c>
      <c r="H116" s="183" t="s">
        <v>42</v>
      </c>
      <c r="I116" s="183" t="s">
        <v>368</v>
      </c>
      <c r="J116" s="183">
        <v>43717.0</v>
      </c>
      <c r="K116" s="186" t="s">
        <v>521</v>
      </c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2"/>
      <c r="AC116" s="182"/>
      <c r="AD116" s="182"/>
      <c r="AE116" s="182"/>
    </row>
    <row r="117" ht="15.75" customHeight="1">
      <c r="A117" s="187">
        <v>44060.0</v>
      </c>
      <c r="B117" s="188" t="s">
        <v>582</v>
      </c>
      <c r="C117" s="189" t="s">
        <v>515</v>
      </c>
      <c r="D117" s="173" t="s">
        <v>525</v>
      </c>
      <c r="E117" s="185">
        <v>6300.0</v>
      </c>
      <c r="F117" s="173" t="s">
        <v>583</v>
      </c>
      <c r="G117" s="183" t="s">
        <v>319</v>
      </c>
      <c r="H117" s="183" t="s">
        <v>42</v>
      </c>
      <c r="I117" s="183" t="s">
        <v>368</v>
      </c>
      <c r="J117" s="183">
        <v>43564.0</v>
      </c>
      <c r="K117" s="186" t="s">
        <v>518</v>
      </c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2"/>
      <c r="AC117" s="182"/>
      <c r="AD117" s="182"/>
      <c r="AE117" s="182"/>
    </row>
    <row r="118" ht="15.75" customHeight="1">
      <c r="A118" s="183">
        <v>44061.0</v>
      </c>
      <c r="B118" s="184" t="s">
        <v>532</v>
      </c>
      <c r="C118" s="173" t="s">
        <v>515</v>
      </c>
      <c r="D118" s="173" t="s">
        <v>516</v>
      </c>
      <c r="E118" s="185">
        <v>394570.05</v>
      </c>
      <c r="F118" s="173" t="s">
        <v>533</v>
      </c>
      <c r="G118" s="183" t="s">
        <v>319</v>
      </c>
      <c r="H118" s="183" t="s">
        <v>42</v>
      </c>
      <c r="I118" s="183" t="s">
        <v>368</v>
      </c>
      <c r="J118" s="183">
        <v>43700.0</v>
      </c>
      <c r="K118" s="186" t="s">
        <v>521</v>
      </c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</row>
    <row r="119" ht="15.75" customHeight="1">
      <c r="A119" s="187">
        <v>44061.0</v>
      </c>
      <c r="B119" s="188" t="s">
        <v>593</v>
      </c>
      <c r="C119" s="189" t="s">
        <v>515</v>
      </c>
      <c r="D119" s="173" t="s">
        <v>525</v>
      </c>
      <c r="E119" s="185">
        <v>7000.0</v>
      </c>
      <c r="F119" s="173" t="s">
        <v>594</v>
      </c>
      <c r="G119" s="183" t="s">
        <v>319</v>
      </c>
      <c r="H119" s="183" t="s">
        <v>42</v>
      </c>
      <c r="I119" s="183" t="s">
        <v>368</v>
      </c>
      <c r="J119" s="183">
        <v>43840.0</v>
      </c>
      <c r="K119" s="186" t="s">
        <v>543</v>
      </c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</row>
    <row r="120" ht="15.75" customHeight="1">
      <c r="A120" s="183">
        <v>44063.0</v>
      </c>
      <c r="B120" s="184" t="s">
        <v>619</v>
      </c>
      <c r="C120" s="173" t="s">
        <v>515</v>
      </c>
      <c r="D120" s="173" t="s">
        <v>516</v>
      </c>
      <c r="E120" s="185">
        <v>99216.1</v>
      </c>
      <c r="F120" s="173" t="s">
        <v>620</v>
      </c>
      <c r="G120" s="183" t="s">
        <v>319</v>
      </c>
      <c r="H120" s="183" t="s">
        <v>42</v>
      </c>
      <c r="I120" s="183" t="s">
        <v>368</v>
      </c>
      <c r="J120" s="183">
        <v>43675.0</v>
      </c>
      <c r="K120" s="186" t="s">
        <v>521</v>
      </c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</row>
    <row r="121" ht="15.75" customHeight="1">
      <c r="A121" s="187">
        <v>44068.0</v>
      </c>
      <c r="B121" s="188" t="s">
        <v>541</v>
      </c>
      <c r="C121" s="189" t="s">
        <v>515</v>
      </c>
      <c r="D121" s="173" t="s">
        <v>525</v>
      </c>
      <c r="E121" s="185">
        <v>130000.0</v>
      </c>
      <c r="F121" s="173" t="s">
        <v>542</v>
      </c>
      <c r="G121" s="183" t="s">
        <v>319</v>
      </c>
      <c r="H121" s="183" t="s">
        <v>42</v>
      </c>
      <c r="I121" s="183" t="s">
        <v>368</v>
      </c>
      <c r="J121" s="183">
        <v>43605.0</v>
      </c>
      <c r="K121" s="186" t="s">
        <v>543</v>
      </c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</row>
    <row r="122" ht="15.75" customHeight="1">
      <c r="A122" s="187">
        <v>44068.0</v>
      </c>
      <c r="B122" s="191" t="s">
        <v>554</v>
      </c>
      <c r="C122" s="189" t="s">
        <v>515</v>
      </c>
      <c r="D122" s="173" t="s">
        <v>525</v>
      </c>
      <c r="E122" s="185">
        <v>5000.0</v>
      </c>
      <c r="F122" s="173" t="s">
        <v>555</v>
      </c>
      <c r="G122" s="183" t="s">
        <v>319</v>
      </c>
      <c r="H122" s="183" t="s">
        <v>42</v>
      </c>
      <c r="I122" s="183" t="s">
        <v>458</v>
      </c>
      <c r="J122" s="183">
        <v>43559.0</v>
      </c>
      <c r="K122" s="186" t="s">
        <v>521</v>
      </c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</row>
    <row r="123" ht="15.75" customHeight="1">
      <c r="A123" s="187">
        <v>44069.0</v>
      </c>
      <c r="B123" s="188" t="s">
        <v>530</v>
      </c>
      <c r="C123" s="189" t="s">
        <v>531</v>
      </c>
      <c r="D123" s="173" t="s">
        <v>525</v>
      </c>
      <c r="E123" s="185">
        <v>1800.0</v>
      </c>
      <c r="F123" s="173" t="s">
        <v>270</v>
      </c>
      <c r="G123" s="173" t="s">
        <v>319</v>
      </c>
      <c r="H123" s="173" t="s">
        <v>42</v>
      </c>
      <c r="I123" s="173" t="s">
        <v>319</v>
      </c>
      <c r="J123" s="183">
        <v>43749.0</v>
      </c>
      <c r="K123" s="190" t="s">
        <v>521</v>
      </c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2"/>
      <c r="AC123" s="182"/>
      <c r="AD123" s="182"/>
      <c r="AE123" s="182"/>
    </row>
    <row r="124" ht="15.75" customHeight="1">
      <c r="A124" s="187">
        <v>44069.0</v>
      </c>
      <c r="B124" s="188" t="s">
        <v>537</v>
      </c>
      <c r="C124" s="189" t="s">
        <v>515</v>
      </c>
      <c r="D124" s="173" t="s">
        <v>525</v>
      </c>
      <c r="E124" s="185">
        <v>20000.0</v>
      </c>
      <c r="F124" s="173" t="s">
        <v>538</v>
      </c>
      <c r="G124" s="183" t="s">
        <v>319</v>
      </c>
      <c r="H124" s="183" t="s">
        <v>42</v>
      </c>
      <c r="I124" s="183" t="s">
        <v>368</v>
      </c>
      <c r="J124" s="183">
        <v>43703.0</v>
      </c>
      <c r="K124" s="186" t="s">
        <v>521</v>
      </c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2"/>
      <c r="AC124" s="182"/>
      <c r="AD124" s="182"/>
      <c r="AE124" s="182"/>
    </row>
    <row r="125" ht="15.75" customHeight="1">
      <c r="A125" s="187">
        <v>44074.0</v>
      </c>
      <c r="B125" s="188" t="s">
        <v>552</v>
      </c>
      <c r="C125" s="189" t="s">
        <v>515</v>
      </c>
      <c r="D125" s="173" t="s">
        <v>525</v>
      </c>
      <c r="E125" s="192">
        <v>150000.0</v>
      </c>
      <c r="F125" s="173" t="s">
        <v>553</v>
      </c>
      <c r="G125" s="183" t="s">
        <v>319</v>
      </c>
      <c r="H125" s="183" t="s">
        <v>42</v>
      </c>
      <c r="I125" s="183" t="s">
        <v>458</v>
      </c>
      <c r="J125" s="183">
        <v>43664.0</v>
      </c>
      <c r="K125" s="186" t="s">
        <v>521</v>
      </c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2"/>
      <c r="AC125" s="182"/>
      <c r="AD125" s="182"/>
      <c r="AE125" s="182"/>
    </row>
    <row r="126" ht="15.75" customHeight="1">
      <c r="A126" s="187">
        <v>44074.0</v>
      </c>
      <c r="B126" s="188" t="s">
        <v>541</v>
      </c>
      <c r="C126" s="189" t="s">
        <v>515</v>
      </c>
      <c r="D126" s="173" t="s">
        <v>525</v>
      </c>
      <c r="E126" s="185">
        <v>20000.0</v>
      </c>
      <c r="F126" s="173" t="s">
        <v>542</v>
      </c>
      <c r="G126" s="183" t="s">
        <v>319</v>
      </c>
      <c r="H126" s="183" t="s">
        <v>42</v>
      </c>
      <c r="I126" s="183" t="s">
        <v>368</v>
      </c>
      <c r="J126" s="183">
        <v>43605.0</v>
      </c>
      <c r="K126" s="186" t="s">
        <v>543</v>
      </c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2"/>
      <c r="AC126" s="182"/>
      <c r="AD126" s="182"/>
      <c r="AE126" s="182"/>
    </row>
    <row r="127" ht="15.75" customHeight="1">
      <c r="A127" s="187">
        <v>44075.0</v>
      </c>
      <c r="B127" s="188" t="s">
        <v>593</v>
      </c>
      <c r="C127" s="189" t="s">
        <v>515</v>
      </c>
      <c r="D127" s="173" t="s">
        <v>525</v>
      </c>
      <c r="E127" s="185">
        <v>194670.06</v>
      </c>
      <c r="F127" s="173" t="s">
        <v>594</v>
      </c>
      <c r="G127" s="183" t="s">
        <v>319</v>
      </c>
      <c r="H127" s="183" t="s">
        <v>42</v>
      </c>
      <c r="I127" s="183" t="s">
        <v>368</v>
      </c>
      <c r="J127" s="183">
        <v>43840.0</v>
      </c>
      <c r="K127" s="186" t="s">
        <v>543</v>
      </c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2"/>
      <c r="AC127" s="182"/>
      <c r="AD127" s="182"/>
      <c r="AE127" s="182"/>
    </row>
    <row r="128" ht="15.75" customHeight="1">
      <c r="A128" s="187">
        <v>44078.0</v>
      </c>
      <c r="B128" s="191" t="s">
        <v>621</v>
      </c>
      <c r="C128" s="189" t="s">
        <v>515</v>
      </c>
      <c r="D128" s="173" t="s">
        <v>525</v>
      </c>
      <c r="E128" s="192">
        <v>5000.0</v>
      </c>
      <c r="F128" s="173" t="s">
        <v>622</v>
      </c>
      <c r="G128" s="183" t="s">
        <v>319</v>
      </c>
      <c r="H128" s="183" t="s">
        <v>42</v>
      </c>
      <c r="I128" s="183" t="s">
        <v>458</v>
      </c>
      <c r="J128" s="183">
        <v>43564.0</v>
      </c>
      <c r="K128" s="186" t="s">
        <v>611</v>
      </c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</row>
    <row r="129" ht="15.75" customHeight="1">
      <c r="A129" s="187">
        <v>44082.0</v>
      </c>
      <c r="B129" s="188" t="s">
        <v>554</v>
      </c>
      <c r="C129" s="189" t="s">
        <v>515</v>
      </c>
      <c r="D129" s="173" t="s">
        <v>525</v>
      </c>
      <c r="E129" s="185">
        <v>14000.0</v>
      </c>
      <c r="F129" s="173" t="s">
        <v>555</v>
      </c>
      <c r="G129" s="183" t="s">
        <v>319</v>
      </c>
      <c r="H129" s="183" t="s">
        <v>42</v>
      </c>
      <c r="I129" s="183" t="s">
        <v>458</v>
      </c>
      <c r="J129" s="183">
        <v>43559.0</v>
      </c>
      <c r="K129" s="186" t="s">
        <v>521</v>
      </c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2"/>
      <c r="AC129" s="182"/>
      <c r="AD129" s="182"/>
      <c r="AE129" s="182"/>
    </row>
    <row r="130" ht="15.75" customHeight="1">
      <c r="A130" s="187">
        <v>44082.0</v>
      </c>
      <c r="B130" s="188" t="s">
        <v>547</v>
      </c>
      <c r="C130" s="189" t="s">
        <v>531</v>
      </c>
      <c r="D130" s="173" t="s">
        <v>525</v>
      </c>
      <c r="E130" s="185">
        <v>20000.0</v>
      </c>
      <c r="F130" s="173" t="s">
        <v>548</v>
      </c>
      <c r="G130" s="173" t="s">
        <v>319</v>
      </c>
      <c r="H130" s="173" t="s">
        <v>42</v>
      </c>
      <c r="I130" s="173" t="s">
        <v>319</v>
      </c>
      <c r="J130" s="183">
        <v>44252.0</v>
      </c>
      <c r="K130" s="190" t="s">
        <v>543</v>
      </c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2"/>
      <c r="AC130" s="182"/>
      <c r="AD130" s="182"/>
      <c r="AE130" s="182"/>
    </row>
    <row r="131" ht="15.75" customHeight="1">
      <c r="A131" s="187">
        <v>44083.0</v>
      </c>
      <c r="B131" s="191" t="s">
        <v>591</v>
      </c>
      <c r="C131" s="189" t="s">
        <v>515</v>
      </c>
      <c r="D131" s="173" t="s">
        <v>525</v>
      </c>
      <c r="E131" s="185">
        <v>85486.0</v>
      </c>
      <c r="F131" s="173" t="s">
        <v>592</v>
      </c>
      <c r="G131" s="183" t="s">
        <v>319</v>
      </c>
      <c r="H131" s="183" t="s">
        <v>42</v>
      </c>
      <c r="I131" s="183" t="s">
        <v>368</v>
      </c>
      <c r="J131" s="183">
        <v>43888.0</v>
      </c>
      <c r="K131" s="186" t="s">
        <v>529</v>
      </c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2"/>
      <c r="AC131" s="182"/>
      <c r="AD131" s="182"/>
      <c r="AE131" s="182"/>
    </row>
    <row r="132" ht="15.75" customHeight="1">
      <c r="A132" s="187">
        <v>44084.0</v>
      </c>
      <c r="B132" s="188" t="s">
        <v>623</v>
      </c>
      <c r="C132" s="189" t="s">
        <v>515</v>
      </c>
      <c r="D132" s="173" t="s">
        <v>525</v>
      </c>
      <c r="E132" s="192">
        <v>3350000.0</v>
      </c>
      <c r="F132" s="173" t="s">
        <v>624</v>
      </c>
      <c r="G132" s="183" t="s">
        <v>319</v>
      </c>
      <c r="H132" s="183" t="s">
        <v>42</v>
      </c>
      <c r="I132" s="183" t="s">
        <v>458</v>
      </c>
      <c r="J132" s="183">
        <v>43903.0</v>
      </c>
      <c r="K132" s="186" t="s">
        <v>529</v>
      </c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2"/>
      <c r="AC132" s="182"/>
      <c r="AD132" s="182"/>
      <c r="AE132" s="182"/>
    </row>
    <row r="133" ht="15.75" customHeight="1">
      <c r="A133" s="183">
        <v>44085.0</v>
      </c>
      <c r="B133" s="193" t="s">
        <v>625</v>
      </c>
      <c r="C133" s="173" t="s">
        <v>531</v>
      </c>
      <c r="D133" s="173" t="s">
        <v>516</v>
      </c>
      <c r="E133" s="185">
        <v>0.0</v>
      </c>
      <c r="F133" s="173" t="s">
        <v>576</v>
      </c>
      <c r="G133" s="173" t="s">
        <v>319</v>
      </c>
      <c r="H133" s="173" t="s">
        <v>42</v>
      </c>
      <c r="I133" s="173" t="s">
        <v>319</v>
      </c>
      <c r="J133" s="183">
        <v>44043.0</v>
      </c>
      <c r="K133" s="190" t="s">
        <v>529</v>
      </c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2"/>
      <c r="AC133" s="182"/>
      <c r="AD133" s="182"/>
      <c r="AE133" s="182"/>
    </row>
    <row r="134" ht="15.75" customHeight="1">
      <c r="A134" s="187">
        <v>44085.0</v>
      </c>
      <c r="B134" s="188" t="s">
        <v>626</v>
      </c>
      <c r="C134" s="189" t="s">
        <v>531</v>
      </c>
      <c r="D134" s="173" t="s">
        <v>525</v>
      </c>
      <c r="E134" s="185">
        <v>277581.55</v>
      </c>
      <c r="F134" s="173" t="s">
        <v>627</v>
      </c>
      <c r="G134" s="173" t="s">
        <v>319</v>
      </c>
      <c r="H134" s="173" t="s">
        <v>42</v>
      </c>
      <c r="I134" s="173" t="s">
        <v>319</v>
      </c>
      <c r="J134" s="183">
        <v>44068.0</v>
      </c>
      <c r="K134" s="190" t="s">
        <v>529</v>
      </c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2"/>
      <c r="AC134" s="182"/>
      <c r="AD134" s="182"/>
      <c r="AE134" s="182"/>
    </row>
    <row r="135" ht="15.75" customHeight="1">
      <c r="A135" s="187">
        <v>44085.0</v>
      </c>
      <c r="B135" s="188" t="s">
        <v>625</v>
      </c>
      <c r="C135" s="189" t="s">
        <v>531</v>
      </c>
      <c r="D135" s="173" t="s">
        <v>551</v>
      </c>
      <c r="E135" s="185">
        <v>110000.0</v>
      </c>
      <c r="F135" s="173" t="s">
        <v>576</v>
      </c>
      <c r="G135" s="173" t="s">
        <v>319</v>
      </c>
      <c r="H135" s="173" t="s">
        <v>42</v>
      </c>
      <c r="I135" s="173" t="s">
        <v>319</v>
      </c>
      <c r="J135" s="183">
        <v>44043.0</v>
      </c>
      <c r="K135" s="190" t="s">
        <v>529</v>
      </c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2"/>
      <c r="AC135" s="182"/>
      <c r="AD135" s="182"/>
      <c r="AE135" s="182"/>
    </row>
    <row r="136" ht="15.75" customHeight="1">
      <c r="A136" s="183">
        <v>44086.0</v>
      </c>
      <c r="B136" s="184" t="s">
        <v>575</v>
      </c>
      <c r="C136" s="173" t="s">
        <v>515</v>
      </c>
      <c r="D136" s="173" t="s">
        <v>516</v>
      </c>
      <c r="E136" s="185">
        <v>0.0</v>
      </c>
      <c r="F136" s="173" t="s">
        <v>576</v>
      </c>
      <c r="G136" s="183" t="s">
        <v>319</v>
      </c>
      <c r="H136" s="183" t="s">
        <v>42</v>
      </c>
      <c r="I136" s="183" t="s">
        <v>458</v>
      </c>
      <c r="J136" s="183">
        <v>43913.0</v>
      </c>
      <c r="K136" s="186" t="s">
        <v>529</v>
      </c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2"/>
      <c r="AC136" s="182"/>
      <c r="AD136" s="182"/>
      <c r="AE136" s="182"/>
    </row>
    <row r="137" ht="15.75" customHeight="1">
      <c r="A137" s="187">
        <v>44088.0</v>
      </c>
      <c r="B137" s="191" t="s">
        <v>547</v>
      </c>
      <c r="C137" s="189" t="s">
        <v>531</v>
      </c>
      <c r="D137" s="173" t="s">
        <v>525</v>
      </c>
      <c r="E137" s="185">
        <v>27000.0</v>
      </c>
      <c r="F137" s="173" t="s">
        <v>548</v>
      </c>
      <c r="G137" s="173" t="s">
        <v>319</v>
      </c>
      <c r="H137" s="173" t="s">
        <v>42</v>
      </c>
      <c r="I137" s="173" t="s">
        <v>319</v>
      </c>
      <c r="J137" s="183">
        <v>44252.0</v>
      </c>
      <c r="K137" s="190" t="s">
        <v>543</v>
      </c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2"/>
      <c r="AC137" s="182"/>
      <c r="AD137" s="182"/>
      <c r="AE137" s="182"/>
    </row>
    <row r="138" ht="15.75" customHeight="1">
      <c r="A138" s="187">
        <v>44088.0</v>
      </c>
      <c r="B138" s="188" t="s">
        <v>539</v>
      </c>
      <c r="C138" s="189" t="s">
        <v>515</v>
      </c>
      <c r="D138" s="173" t="s">
        <v>525</v>
      </c>
      <c r="E138" s="185">
        <v>50000.0</v>
      </c>
      <c r="F138" s="173" t="s">
        <v>540</v>
      </c>
      <c r="G138" s="183" t="s">
        <v>319</v>
      </c>
      <c r="H138" s="183" t="s">
        <v>42</v>
      </c>
      <c r="I138" s="183" t="s">
        <v>368</v>
      </c>
      <c r="J138" s="183">
        <v>43567.0</v>
      </c>
      <c r="K138" s="186" t="s">
        <v>529</v>
      </c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2"/>
      <c r="AC138" s="182"/>
      <c r="AD138" s="182"/>
      <c r="AE138" s="182"/>
    </row>
    <row r="139" ht="15.75" customHeight="1">
      <c r="A139" s="187">
        <v>44089.0</v>
      </c>
      <c r="B139" s="188" t="s">
        <v>569</v>
      </c>
      <c r="C139" s="189" t="s">
        <v>515</v>
      </c>
      <c r="D139" s="173" t="s">
        <v>525</v>
      </c>
      <c r="E139" s="185">
        <v>7000.0</v>
      </c>
      <c r="F139" s="173" t="s">
        <v>570</v>
      </c>
      <c r="G139" s="183" t="s">
        <v>319</v>
      </c>
      <c r="H139" s="183" t="s">
        <v>42</v>
      </c>
      <c r="I139" s="183" t="s">
        <v>368</v>
      </c>
      <c r="J139" s="183">
        <v>43699.0</v>
      </c>
      <c r="K139" s="186" t="s">
        <v>521</v>
      </c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2"/>
      <c r="AC139" s="182"/>
      <c r="AD139" s="182"/>
      <c r="AE139" s="182"/>
    </row>
    <row r="140" ht="15.75" customHeight="1">
      <c r="A140" s="187">
        <v>44089.0</v>
      </c>
      <c r="B140" s="188" t="s">
        <v>582</v>
      </c>
      <c r="C140" s="189" t="s">
        <v>515</v>
      </c>
      <c r="D140" s="173" t="s">
        <v>525</v>
      </c>
      <c r="E140" s="185">
        <v>14000.0</v>
      </c>
      <c r="F140" s="173" t="s">
        <v>583</v>
      </c>
      <c r="G140" s="183" t="s">
        <v>319</v>
      </c>
      <c r="H140" s="183" t="s">
        <v>42</v>
      </c>
      <c r="I140" s="183" t="s">
        <v>368</v>
      </c>
      <c r="J140" s="183">
        <v>43564.0</v>
      </c>
      <c r="K140" s="186" t="s">
        <v>518</v>
      </c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2"/>
      <c r="AC140" s="182"/>
      <c r="AD140" s="182"/>
      <c r="AE140" s="182"/>
    </row>
    <row r="141" ht="15.75" customHeight="1">
      <c r="A141" s="187">
        <v>44089.0</v>
      </c>
      <c r="B141" s="191" t="s">
        <v>628</v>
      </c>
      <c r="C141" s="189" t="s">
        <v>515</v>
      </c>
      <c r="D141" s="173" t="s">
        <v>525</v>
      </c>
      <c r="E141" s="185">
        <v>50000.0</v>
      </c>
      <c r="F141" s="173" t="s">
        <v>629</v>
      </c>
      <c r="G141" s="183" t="s">
        <v>319</v>
      </c>
      <c r="H141" s="183" t="s">
        <v>42</v>
      </c>
      <c r="I141" s="183" t="s">
        <v>368</v>
      </c>
      <c r="J141" s="183">
        <v>44041.0</v>
      </c>
      <c r="K141" s="186" t="s">
        <v>529</v>
      </c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2"/>
      <c r="AC141" s="182"/>
      <c r="AD141" s="182"/>
      <c r="AE141" s="182"/>
    </row>
    <row r="142" ht="15.75" customHeight="1">
      <c r="A142" s="183">
        <v>44091.0</v>
      </c>
      <c r="B142" s="184" t="s">
        <v>630</v>
      </c>
      <c r="C142" s="173" t="s">
        <v>531</v>
      </c>
      <c r="D142" s="173" t="s">
        <v>516</v>
      </c>
      <c r="E142" s="185">
        <v>0.0</v>
      </c>
      <c r="F142" s="173" t="s">
        <v>206</v>
      </c>
      <c r="G142" s="173" t="s">
        <v>319</v>
      </c>
      <c r="H142" s="173" t="s">
        <v>42</v>
      </c>
      <c r="I142" s="173" t="s">
        <v>319</v>
      </c>
      <c r="J142" s="183">
        <v>43696.0</v>
      </c>
      <c r="K142" s="190" t="s">
        <v>529</v>
      </c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2"/>
      <c r="AC142" s="182"/>
      <c r="AD142" s="182"/>
      <c r="AE142" s="182"/>
    </row>
    <row r="143" ht="15.75" customHeight="1">
      <c r="A143" s="187">
        <v>44091.0</v>
      </c>
      <c r="B143" s="188" t="s">
        <v>630</v>
      </c>
      <c r="C143" s="189" t="s">
        <v>531</v>
      </c>
      <c r="D143" s="173" t="s">
        <v>551</v>
      </c>
      <c r="E143" s="185">
        <v>6400.0</v>
      </c>
      <c r="F143" s="173" t="s">
        <v>206</v>
      </c>
      <c r="G143" s="173" t="s">
        <v>319</v>
      </c>
      <c r="H143" s="173" t="s">
        <v>42</v>
      </c>
      <c r="I143" s="173" t="s">
        <v>319</v>
      </c>
      <c r="J143" s="183">
        <v>43696.0</v>
      </c>
      <c r="K143" s="190" t="s">
        <v>529</v>
      </c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2"/>
      <c r="AC143" s="182"/>
      <c r="AD143" s="182"/>
      <c r="AE143" s="182"/>
    </row>
    <row r="144" ht="15.75" customHeight="1">
      <c r="A144" s="187">
        <v>44096.0</v>
      </c>
      <c r="B144" s="191" t="s">
        <v>626</v>
      </c>
      <c r="C144" s="189" t="s">
        <v>531</v>
      </c>
      <c r="D144" s="173" t="s">
        <v>525</v>
      </c>
      <c r="E144" s="185">
        <v>0.0</v>
      </c>
      <c r="F144" s="173" t="s">
        <v>627</v>
      </c>
      <c r="G144" s="173" t="s">
        <v>319</v>
      </c>
      <c r="H144" s="173" t="s">
        <v>42</v>
      </c>
      <c r="I144" s="173" t="s">
        <v>319</v>
      </c>
      <c r="J144" s="183">
        <v>44068.0</v>
      </c>
      <c r="K144" s="190" t="s">
        <v>529</v>
      </c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2"/>
      <c r="AC144" s="182"/>
      <c r="AD144" s="182"/>
      <c r="AE144" s="182"/>
    </row>
    <row r="145" ht="15.75" customHeight="1">
      <c r="A145" s="187">
        <v>44096.0</v>
      </c>
      <c r="B145" s="188" t="s">
        <v>631</v>
      </c>
      <c r="C145" s="189" t="s">
        <v>515</v>
      </c>
      <c r="D145" s="173" t="s">
        <v>525</v>
      </c>
      <c r="E145" s="185">
        <v>27000.0</v>
      </c>
      <c r="F145" s="173" t="s">
        <v>632</v>
      </c>
      <c r="G145" s="183" t="s">
        <v>319</v>
      </c>
      <c r="H145" s="183" t="s">
        <v>42</v>
      </c>
      <c r="I145" s="183" t="s">
        <v>368</v>
      </c>
      <c r="J145" s="183">
        <v>43711.0</v>
      </c>
      <c r="K145" s="186" t="s">
        <v>521</v>
      </c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2"/>
      <c r="AC145" s="182"/>
      <c r="AD145" s="182"/>
      <c r="AE145" s="182"/>
    </row>
    <row r="146" ht="15.75" customHeight="1">
      <c r="A146" s="187">
        <v>44097.0</v>
      </c>
      <c r="B146" s="188" t="s">
        <v>633</v>
      </c>
      <c r="C146" s="189" t="s">
        <v>531</v>
      </c>
      <c r="D146" s="173" t="s">
        <v>525</v>
      </c>
      <c r="E146" s="185">
        <v>9000.0</v>
      </c>
      <c r="F146" s="173" t="s">
        <v>634</v>
      </c>
      <c r="G146" s="173" t="s">
        <v>319</v>
      </c>
      <c r="H146" s="173" t="s">
        <v>42</v>
      </c>
      <c r="I146" s="173" t="s">
        <v>319</v>
      </c>
      <c r="J146" s="183">
        <v>44043.0</v>
      </c>
      <c r="K146" s="190" t="s">
        <v>529</v>
      </c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</row>
    <row r="147" ht="15.75" customHeight="1">
      <c r="A147" s="187">
        <v>44099.0</v>
      </c>
      <c r="B147" s="191" t="s">
        <v>554</v>
      </c>
      <c r="C147" s="189" t="s">
        <v>515</v>
      </c>
      <c r="D147" s="173" t="s">
        <v>525</v>
      </c>
      <c r="E147" s="185">
        <v>20000.0</v>
      </c>
      <c r="F147" s="173" t="s">
        <v>555</v>
      </c>
      <c r="G147" s="183" t="s">
        <v>319</v>
      </c>
      <c r="H147" s="183" t="s">
        <v>42</v>
      </c>
      <c r="I147" s="183" t="s">
        <v>458</v>
      </c>
      <c r="J147" s="183">
        <v>43559.0</v>
      </c>
      <c r="K147" s="186" t="s">
        <v>521</v>
      </c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</row>
    <row r="148" ht="15.75" customHeight="1">
      <c r="A148" s="187">
        <v>44099.0</v>
      </c>
      <c r="B148" s="188" t="s">
        <v>541</v>
      </c>
      <c r="C148" s="189" t="s">
        <v>515</v>
      </c>
      <c r="D148" s="173" t="s">
        <v>525</v>
      </c>
      <c r="E148" s="185">
        <v>25000.0</v>
      </c>
      <c r="F148" s="173" t="s">
        <v>542</v>
      </c>
      <c r="G148" s="183" t="s">
        <v>319</v>
      </c>
      <c r="H148" s="183" t="s">
        <v>42</v>
      </c>
      <c r="I148" s="183" t="s">
        <v>368</v>
      </c>
      <c r="J148" s="183">
        <v>43605.0</v>
      </c>
      <c r="K148" s="186" t="s">
        <v>543</v>
      </c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</row>
    <row r="149" ht="15.75" customHeight="1">
      <c r="A149" s="187">
        <v>44102.0</v>
      </c>
      <c r="B149" s="191" t="s">
        <v>530</v>
      </c>
      <c r="C149" s="189" t="s">
        <v>531</v>
      </c>
      <c r="D149" s="173" t="s">
        <v>525</v>
      </c>
      <c r="E149" s="185">
        <v>10000.0</v>
      </c>
      <c r="F149" s="173" t="s">
        <v>270</v>
      </c>
      <c r="G149" s="173" t="s">
        <v>319</v>
      </c>
      <c r="H149" s="173" t="s">
        <v>42</v>
      </c>
      <c r="I149" s="173" t="s">
        <v>319</v>
      </c>
      <c r="J149" s="183">
        <v>43749.0</v>
      </c>
      <c r="K149" s="190" t="s">
        <v>521</v>
      </c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</row>
    <row r="150" ht="15.75" customHeight="1">
      <c r="A150" s="187">
        <v>44103.0</v>
      </c>
      <c r="B150" s="188" t="s">
        <v>552</v>
      </c>
      <c r="C150" s="189" t="s">
        <v>515</v>
      </c>
      <c r="D150" s="173" t="s">
        <v>525</v>
      </c>
      <c r="E150" s="185">
        <v>10000.0</v>
      </c>
      <c r="F150" s="173" t="s">
        <v>553</v>
      </c>
      <c r="G150" s="183" t="s">
        <v>319</v>
      </c>
      <c r="H150" s="183" t="s">
        <v>42</v>
      </c>
      <c r="I150" s="183" t="s">
        <v>458</v>
      </c>
      <c r="J150" s="183">
        <v>43664.0</v>
      </c>
      <c r="K150" s="186" t="s">
        <v>521</v>
      </c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</row>
    <row r="151" ht="15.75" customHeight="1">
      <c r="A151" s="187">
        <v>44103.0</v>
      </c>
      <c r="B151" s="191" t="s">
        <v>635</v>
      </c>
      <c r="C151" s="189" t="s">
        <v>565</v>
      </c>
      <c r="D151" s="173" t="s">
        <v>551</v>
      </c>
      <c r="E151" s="185">
        <v>7000.0</v>
      </c>
      <c r="F151" s="173" t="s">
        <v>636</v>
      </c>
      <c r="G151" s="183" t="s">
        <v>324</v>
      </c>
      <c r="H151" s="183" t="s">
        <v>42</v>
      </c>
      <c r="I151" s="183" t="s">
        <v>426</v>
      </c>
      <c r="J151" s="183">
        <v>43742.0</v>
      </c>
      <c r="K151" s="186" t="s">
        <v>521</v>
      </c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2"/>
      <c r="AC151" s="182"/>
      <c r="AD151" s="182"/>
      <c r="AE151" s="182"/>
    </row>
    <row r="152" ht="15.75" customHeight="1">
      <c r="A152" s="187">
        <v>44103.0</v>
      </c>
      <c r="B152" s="188" t="s">
        <v>637</v>
      </c>
      <c r="C152" s="189" t="s">
        <v>515</v>
      </c>
      <c r="D152" s="173" t="s">
        <v>525</v>
      </c>
      <c r="E152" s="185">
        <v>10000.0</v>
      </c>
      <c r="F152" s="173" t="s">
        <v>638</v>
      </c>
      <c r="G152" s="183" t="s">
        <v>319</v>
      </c>
      <c r="H152" s="183" t="s">
        <v>42</v>
      </c>
      <c r="I152" s="183" t="s">
        <v>368</v>
      </c>
      <c r="J152" s="183">
        <v>43707.0</v>
      </c>
      <c r="K152" s="186" t="s">
        <v>518</v>
      </c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2"/>
      <c r="AC152" s="182"/>
      <c r="AD152" s="182"/>
      <c r="AE152" s="182"/>
    </row>
    <row r="153" ht="15.75" customHeight="1">
      <c r="A153" s="187">
        <v>44103.0</v>
      </c>
      <c r="B153" s="188" t="s">
        <v>639</v>
      </c>
      <c r="C153" s="189" t="s">
        <v>531</v>
      </c>
      <c r="D153" s="173" t="s">
        <v>525</v>
      </c>
      <c r="E153" s="185">
        <v>4000.0</v>
      </c>
      <c r="F153" s="173" t="s">
        <v>640</v>
      </c>
      <c r="G153" s="173" t="s">
        <v>319</v>
      </c>
      <c r="H153" s="173" t="s">
        <v>42</v>
      </c>
      <c r="I153" s="173" t="s">
        <v>319</v>
      </c>
      <c r="J153" s="183">
        <v>43901.0</v>
      </c>
      <c r="K153" s="190" t="s">
        <v>611</v>
      </c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2"/>
      <c r="AC153" s="182"/>
      <c r="AD153" s="182"/>
      <c r="AE153" s="182"/>
    </row>
    <row r="154" ht="15.75" customHeight="1">
      <c r="A154" s="187">
        <v>44103.0</v>
      </c>
      <c r="B154" s="188" t="s">
        <v>537</v>
      </c>
      <c r="C154" s="189" t="s">
        <v>515</v>
      </c>
      <c r="D154" s="173" t="s">
        <v>525</v>
      </c>
      <c r="E154" s="185">
        <v>6000.0</v>
      </c>
      <c r="F154" s="173" t="s">
        <v>538</v>
      </c>
      <c r="G154" s="183" t="s">
        <v>319</v>
      </c>
      <c r="H154" s="183" t="s">
        <v>42</v>
      </c>
      <c r="I154" s="183" t="s">
        <v>368</v>
      </c>
      <c r="J154" s="183">
        <v>43703.0</v>
      </c>
      <c r="K154" s="186" t="s">
        <v>521</v>
      </c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</row>
    <row r="155" ht="15.75" customHeight="1">
      <c r="A155" s="187">
        <v>44103.0</v>
      </c>
      <c r="B155" s="191" t="s">
        <v>524</v>
      </c>
      <c r="C155" s="189" t="s">
        <v>515</v>
      </c>
      <c r="D155" s="173" t="s">
        <v>525</v>
      </c>
      <c r="E155" s="185">
        <v>1500.0</v>
      </c>
      <c r="F155" s="173" t="s">
        <v>526</v>
      </c>
      <c r="G155" s="183" t="s">
        <v>319</v>
      </c>
      <c r="H155" s="183" t="s">
        <v>42</v>
      </c>
      <c r="I155" s="183" t="s">
        <v>368</v>
      </c>
      <c r="J155" s="183">
        <v>43675.0</v>
      </c>
      <c r="K155" s="186" t="s">
        <v>521</v>
      </c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2"/>
      <c r="AC155" s="182"/>
      <c r="AD155" s="182"/>
      <c r="AE155" s="182"/>
    </row>
    <row r="156" ht="15.75" customHeight="1">
      <c r="A156" s="183">
        <v>44105.0</v>
      </c>
      <c r="B156" s="184" t="s">
        <v>569</v>
      </c>
      <c r="C156" s="173" t="s">
        <v>515</v>
      </c>
      <c r="D156" s="173" t="s">
        <v>516</v>
      </c>
      <c r="E156" s="185">
        <v>17805.25</v>
      </c>
      <c r="F156" s="173" t="s">
        <v>570</v>
      </c>
      <c r="G156" s="183" t="s">
        <v>319</v>
      </c>
      <c r="H156" s="183" t="s">
        <v>42</v>
      </c>
      <c r="I156" s="183" t="s">
        <v>368</v>
      </c>
      <c r="J156" s="183">
        <v>43699.0</v>
      </c>
      <c r="K156" s="186" t="s">
        <v>521</v>
      </c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2"/>
      <c r="AC156" s="182"/>
      <c r="AD156" s="182"/>
      <c r="AE156" s="182"/>
    </row>
    <row r="157" ht="15.75" customHeight="1">
      <c r="A157" s="183">
        <v>44105.0</v>
      </c>
      <c r="B157" s="193" t="s">
        <v>604</v>
      </c>
      <c r="C157" s="173" t="s">
        <v>531</v>
      </c>
      <c r="D157" s="173" t="s">
        <v>516</v>
      </c>
      <c r="E157" s="185">
        <v>0.0</v>
      </c>
      <c r="F157" s="173" t="s">
        <v>603</v>
      </c>
      <c r="G157" s="173" t="s">
        <v>319</v>
      </c>
      <c r="H157" s="173" t="s">
        <v>42</v>
      </c>
      <c r="I157" s="173" t="s">
        <v>319</v>
      </c>
      <c r="J157" s="183">
        <v>43700.0</v>
      </c>
      <c r="K157" s="190" t="s">
        <v>529</v>
      </c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2"/>
      <c r="AC157" s="182"/>
      <c r="AD157" s="182"/>
      <c r="AE157" s="182"/>
    </row>
    <row r="158" ht="15.75" customHeight="1">
      <c r="A158" s="183">
        <v>44105.0</v>
      </c>
      <c r="B158" s="184" t="s">
        <v>641</v>
      </c>
      <c r="C158" s="173" t="s">
        <v>531</v>
      </c>
      <c r="D158" s="173" t="s">
        <v>516</v>
      </c>
      <c r="E158" s="185">
        <v>0.0</v>
      </c>
      <c r="F158" s="173" t="s">
        <v>284</v>
      </c>
      <c r="G158" s="173" t="s">
        <v>324</v>
      </c>
      <c r="H158" s="173" t="s">
        <v>42</v>
      </c>
      <c r="I158" s="173" t="s">
        <v>378</v>
      </c>
      <c r="J158" s="183">
        <v>43777.0</v>
      </c>
      <c r="K158" s="190" t="s">
        <v>642</v>
      </c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</row>
    <row r="159" ht="15.75" customHeight="1">
      <c r="A159" s="187">
        <v>44105.0</v>
      </c>
      <c r="B159" s="188" t="s">
        <v>593</v>
      </c>
      <c r="C159" s="189" t="s">
        <v>515</v>
      </c>
      <c r="D159" s="173" t="s">
        <v>525</v>
      </c>
      <c r="E159" s="185">
        <v>20000.0</v>
      </c>
      <c r="F159" s="173" t="s">
        <v>594</v>
      </c>
      <c r="G159" s="183" t="s">
        <v>319</v>
      </c>
      <c r="H159" s="183" t="s">
        <v>42</v>
      </c>
      <c r="I159" s="183" t="s">
        <v>368</v>
      </c>
      <c r="J159" s="183">
        <v>43840.0</v>
      </c>
      <c r="K159" s="186" t="s">
        <v>543</v>
      </c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2"/>
      <c r="AC159" s="182"/>
      <c r="AD159" s="182"/>
      <c r="AE159" s="182"/>
    </row>
    <row r="160" ht="15.75" customHeight="1">
      <c r="A160" s="183">
        <v>44109.0</v>
      </c>
      <c r="B160" s="193" t="s">
        <v>643</v>
      </c>
      <c r="C160" s="173" t="s">
        <v>515</v>
      </c>
      <c r="D160" s="173" t="s">
        <v>516</v>
      </c>
      <c r="E160" s="185">
        <v>379116.63</v>
      </c>
      <c r="F160" s="173" t="s">
        <v>644</v>
      </c>
      <c r="G160" s="183" t="s">
        <v>466</v>
      </c>
      <c r="H160" s="183" t="s">
        <v>42</v>
      </c>
      <c r="I160" s="183" t="s">
        <v>466</v>
      </c>
      <c r="J160" s="183">
        <v>43426.0</v>
      </c>
      <c r="K160" s="186" t="s">
        <v>518</v>
      </c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2"/>
      <c r="AC160" s="182"/>
      <c r="AD160" s="182"/>
      <c r="AE160" s="182"/>
    </row>
    <row r="161" ht="15.75" customHeight="1">
      <c r="A161" s="187">
        <v>44109.0</v>
      </c>
      <c r="B161" s="188" t="s">
        <v>626</v>
      </c>
      <c r="C161" s="189" t="s">
        <v>531</v>
      </c>
      <c r="D161" s="173" t="s">
        <v>525</v>
      </c>
      <c r="E161" s="185">
        <v>10000.0</v>
      </c>
      <c r="F161" s="173" t="s">
        <v>627</v>
      </c>
      <c r="G161" s="173" t="s">
        <v>319</v>
      </c>
      <c r="H161" s="173" t="s">
        <v>42</v>
      </c>
      <c r="I161" s="173" t="s">
        <v>319</v>
      </c>
      <c r="J161" s="183">
        <v>44068.0</v>
      </c>
      <c r="K161" s="190" t="s">
        <v>529</v>
      </c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2"/>
      <c r="AC161" s="182"/>
      <c r="AD161" s="182"/>
      <c r="AE161" s="182"/>
    </row>
    <row r="162" ht="15.75" customHeight="1">
      <c r="A162" s="187">
        <v>44109.0</v>
      </c>
      <c r="B162" s="188" t="s">
        <v>541</v>
      </c>
      <c r="C162" s="189" t="s">
        <v>515</v>
      </c>
      <c r="D162" s="173" t="s">
        <v>525</v>
      </c>
      <c r="E162" s="185">
        <v>10000.0</v>
      </c>
      <c r="F162" s="173" t="s">
        <v>542</v>
      </c>
      <c r="G162" s="183" t="s">
        <v>319</v>
      </c>
      <c r="H162" s="183" t="s">
        <v>42</v>
      </c>
      <c r="I162" s="183" t="s">
        <v>368</v>
      </c>
      <c r="J162" s="183">
        <v>43605.0</v>
      </c>
      <c r="K162" s="186" t="s">
        <v>543</v>
      </c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2"/>
      <c r="AC162" s="182"/>
      <c r="AD162" s="182"/>
      <c r="AE162" s="182"/>
    </row>
    <row r="163" ht="15.75" customHeight="1">
      <c r="A163" s="187">
        <v>44109.0</v>
      </c>
      <c r="B163" s="188" t="s">
        <v>582</v>
      </c>
      <c r="C163" s="189" t="s">
        <v>515</v>
      </c>
      <c r="D163" s="173" t="s">
        <v>525</v>
      </c>
      <c r="E163" s="185">
        <v>14000.0</v>
      </c>
      <c r="F163" s="173" t="s">
        <v>583</v>
      </c>
      <c r="G163" s="183" t="s">
        <v>319</v>
      </c>
      <c r="H163" s="183" t="s">
        <v>42</v>
      </c>
      <c r="I163" s="183" t="s">
        <v>368</v>
      </c>
      <c r="J163" s="183">
        <v>43564.0</v>
      </c>
      <c r="K163" s="186" t="s">
        <v>518</v>
      </c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2"/>
      <c r="AC163" s="182"/>
      <c r="AD163" s="182"/>
      <c r="AE163" s="182"/>
    </row>
    <row r="164" ht="15.75" customHeight="1">
      <c r="A164" s="187">
        <v>44119.0</v>
      </c>
      <c r="B164" s="188" t="s">
        <v>571</v>
      </c>
      <c r="C164" s="189" t="s">
        <v>515</v>
      </c>
      <c r="D164" s="173" t="s">
        <v>525</v>
      </c>
      <c r="E164" s="185">
        <v>7000.0</v>
      </c>
      <c r="F164" s="173" t="s">
        <v>572</v>
      </c>
      <c r="G164" s="183" t="s">
        <v>319</v>
      </c>
      <c r="H164" s="183" t="s">
        <v>42</v>
      </c>
      <c r="I164" s="183" t="s">
        <v>368</v>
      </c>
      <c r="J164" s="183">
        <v>43717.0</v>
      </c>
      <c r="K164" s="186" t="s">
        <v>521</v>
      </c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2"/>
      <c r="AC164" s="182"/>
      <c r="AD164" s="182"/>
      <c r="AE164" s="182"/>
    </row>
    <row r="165" ht="15.75" customHeight="1">
      <c r="A165" s="187">
        <v>44120.0</v>
      </c>
      <c r="B165" s="191" t="s">
        <v>626</v>
      </c>
      <c r="C165" s="189" t="s">
        <v>531</v>
      </c>
      <c r="D165" s="173" t="s">
        <v>525</v>
      </c>
      <c r="E165" s="185">
        <v>8000.0</v>
      </c>
      <c r="F165" s="173" t="s">
        <v>627</v>
      </c>
      <c r="G165" s="173" t="s">
        <v>319</v>
      </c>
      <c r="H165" s="173" t="s">
        <v>42</v>
      </c>
      <c r="I165" s="173" t="s">
        <v>319</v>
      </c>
      <c r="J165" s="183">
        <v>44068.0</v>
      </c>
      <c r="K165" s="190" t="s">
        <v>529</v>
      </c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2"/>
      <c r="AC165" s="182"/>
      <c r="AD165" s="182"/>
      <c r="AE165" s="182"/>
    </row>
    <row r="166" ht="15.75" customHeight="1">
      <c r="A166" s="187">
        <v>44124.0</v>
      </c>
      <c r="B166" s="188" t="s">
        <v>573</v>
      </c>
      <c r="C166" s="189" t="s">
        <v>515</v>
      </c>
      <c r="D166" s="173" t="s">
        <v>525</v>
      </c>
      <c r="E166" s="185">
        <v>140000.0</v>
      </c>
      <c r="F166" s="173" t="s">
        <v>574</v>
      </c>
      <c r="G166" s="183" t="s">
        <v>319</v>
      </c>
      <c r="H166" s="183" t="s">
        <v>42</v>
      </c>
      <c r="I166" s="183" t="s">
        <v>368</v>
      </c>
      <c r="J166" s="183">
        <v>43894.0</v>
      </c>
      <c r="K166" s="186" t="s">
        <v>543</v>
      </c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2"/>
      <c r="AC166" s="182"/>
      <c r="AD166" s="182"/>
      <c r="AE166" s="182"/>
    </row>
    <row r="167" ht="15.75" customHeight="1">
      <c r="A167" s="187">
        <v>44124.0</v>
      </c>
      <c r="B167" s="188" t="s">
        <v>645</v>
      </c>
      <c r="C167" s="189" t="s">
        <v>515</v>
      </c>
      <c r="D167" s="173" t="s">
        <v>525</v>
      </c>
      <c r="E167" s="185">
        <v>10000.0</v>
      </c>
      <c r="F167" s="173" t="s">
        <v>646</v>
      </c>
      <c r="G167" s="183" t="s">
        <v>319</v>
      </c>
      <c r="H167" s="183" t="s">
        <v>42</v>
      </c>
      <c r="I167" s="183" t="s">
        <v>458</v>
      </c>
      <c r="J167" s="183">
        <v>43622.0</v>
      </c>
      <c r="K167" s="186" t="s">
        <v>543</v>
      </c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2"/>
      <c r="AC167" s="182"/>
      <c r="AD167" s="182"/>
      <c r="AE167" s="182"/>
    </row>
    <row r="168" ht="15.75" customHeight="1">
      <c r="A168" s="187">
        <v>44125.0</v>
      </c>
      <c r="B168" s="188" t="s">
        <v>547</v>
      </c>
      <c r="C168" s="189" t="s">
        <v>531</v>
      </c>
      <c r="D168" s="173" t="s">
        <v>525</v>
      </c>
      <c r="E168" s="185">
        <v>130000.0</v>
      </c>
      <c r="F168" s="173" t="s">
        <v>548</v>
      </c>
      <c r="G168" s="173" t="s">
        <v>319</v>
      </c>
      <c r="H168" s="173" t="s">
        <v>42</v>
      </c>
      <c r="I168" s="173" t="s">
        <v>319</v>
      </c>
      <c r="J168" s="183">
        <v>44252.0</v>
      </c>
      <c r="K168" s="190" t="s">
        <v>543</v>
      </c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</row>
    <row r="169" ht="15.75" customHeight="1">
      <c r="A169" s="187">
        <v>44127.0</v>
      </c>
      <c r="B169" s="188" t="s">
        <v>582</v>
      </c>
      <c r="C169" s="189" t="s">
        <v>515</v>
      </c>
      <c r="D169" s="173" t="s">
        <v>525</v>
      </c>
      <c r="E169" s="185">
        <v>12000.0</v>
      </c>
      <c r="F169" s="173" t="s">
        <v>583</v>
      </c>
      <c r="G169" s="183" t="s">
        <v>319</v>
      </c>
      <c r="H169" s="183" t="s">
        <v>42</v>
      </c>
      <c r="I169" s="183" t="s">
        <v>368</v>
      </c>
      <c r="J169" s="183">
        <v>43564.0</v>
      </c>
      <c r="K169" s="186" t="s">
        <v>518</v>
      </c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</row>
    <row r="170" ht="15.75" customHeight="1">
      <c r="A170" s="187">
        <v>44130.0</v>
      </c>
      <c r="B170" s="188" t="s">
        <v>541</v>
      </c>
      <c r="C170" s="189" t="s">
        <v>515</v>
      </c>
      <c r="D170" s="173" t="s">
        <v>525</v>
      </c>
      <c r="E170" s="185">
        <v>34182.0</v>
      </c>
      <c r="F170" s="173" t="s">
        <v>542</v>
      </c>
      <c r="G170" s="183" t="s">
        <v>319</v>
      </c>
      <c r="H170" s="183" t="s">
        <v>42</v>
      </c>
      <c r="I170" s="183" t="s">
        <v>368</v>
      </c>
      <c r="J170" s="183">
        <v>43605.0</v>
      </c>
      <c r="K170" s="186" t="s">
        <v>543</v>
      </c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</row>
    <row r="171" ht="15.75" customHeight="1">
      <c r="A171" s="187">
        <v>44131.0</v>
      </c>
      <c r="B171" s="188" t="s">
        <v>626</v>
      </c>
      <c r="C171" s="189" t="s">
        <v>531</v>
      </c>
      <c r="D171" s="173" t="s">
        <v>525</v>
      </c>
      <c r="E171" s="185">
        <v>20000.0</v>
      </c>
      <c r="F171" s="173" t="s">
        <v>627</v>
      </c>
      <c r="G171" s="173" t="s">
        <v>319</v>
      </c>
      <c r="H171" s="173" t="s">
        <v>42</v>
      </c>
      <c r="I171" s="173" t="s">
        <v>319</v>
      </c>
      <c r="J171" s="183">
        <v>44068.0</v>
      </c>
      <c r="K171" s="190" t="s">
        <v>529</v>
      </c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</row>
    <row r="172" ht="15.75" customHeight="1">
      <c r="A172" s="187">
        <v>44131.0</v>
      </c>
      <c r="B172" s="188" t="s">
        <v>593</v>
      </c>
      <c r="C172" s="189" t="s">
        <v>515</v>
      </c>
      <c r="D172" s="173" t="s">
        <v>525</v>
      </c>
      <c r="E172" s="185">
        <v>20000.0</v>
      </c>
      <c r="F172" s="173" t="s">
        <v>594</v>
      </c>
      <c r="G172" s="183" t="s">
        <v>319</v>
      </c>
      <c r="H172" s="183" t="s">
        <v>42</v>
      </c>
      <c r="I172" s="183" t="s">
        <v>368</v>
      </c>
      <c r="J172" s="183">
        <v>43840.0</v>
      </c>
      <c r="K172" s="186" t="s">
        <v>543</v>
      </c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</row>
    <row r="173" ht="15.75" customHeight="1">
      <c r="A173" s="187">
        <v>44131.0</v>
      </c>
      <c r="B173" s="188" t="s">
        <v>577</v>
      </c>
      <c r="C173" s="189" t="s">
        <v>515</v>
      </c>
      <c r="D173" s="173" t="s">
        <v>525</v>
      </c>
      <c r="E173" s="185">
        <v>3000.0</v>
      </c>
      <c r="F173" s="173" t="s">
        <v>578</v>
      </c>
      <c r="G173" s="183" t="s">
        <v>319</v>
      </c>
      <c r="H173" s="183" t="s">
        <v>42</v>
      </c>
      <c r="I173" s="183" t="s">
        <v>368</v>
      </c>
      <c r="J173" s="183">
        <v>43867.0</v>
      </c>
      <c r="K173" s="186" t="s">
        <v>529</v>
      </c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</row>
    <row r="174" ht="15.75" customHeight="1">
      <c r="A174" s="187">
        <v>44131.0</v>
      </c>
      <c r="B174" s="188" t="s">
        <v>537</v>
      </c>
      <c r="C174" s="189" t="s">
        <v>515</v>
      </c>
      <c r="D174" s="173" t="s">
        <v>525</v>
      </c>
      <c r="E174" s="185">
        <v>7000.0</v>
      </c>
      <c r="F174" s="173" t="s">
        <v>538</v>
      </c>
      <c r="G174" s="183" t="s">
        <v>319</v>
      </c>
      <c r="H174" s="183" t="s">
        <v>42</v>
      </c>
      <c r="I174" s="183" t="s">
        <v>368</v>
      </c>
      <c r="J174" s="183">
        <v>43703.0</v>
      </c>
      <c r="K174" s="186" t="s">
        <v>521</v>
      </c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</row>
    <row r="175" ht="15.75" customHeight="1">
      <c r="A175" s="187">
        <v>44131.0</v>
      </c>
      <c r="B175" s="188" t="s">
        <v>600</v>
      </c>
      <c r="C175" s="189" t="s">
        <v>515</v>
      </c>
      <c r="D175" s="173" t="s">
        <v>525</v>
      </c>
      <c r="E175" s="185">
        <v>10000.0</v>
      </c>
      <c r="F175" s="173" t="s">
        <v>601</v>
      </c>
      <c r="G175" s="183" t="s">
        <v>319</v>
      </c>
      <c r="H175" s="183" t="s">
        <v>42</v>
      </c>
      <c r="I175" s="183" t="s">
        <v>368</v>
      </c>
      <c r="J175" s="183">
        <v>43732.0</v>
      </c>
      <c r="K175" s="186" t="s">
        <v>521</v>
      </c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</row>
    <row r="176" ht="15.75" customHeight="1">
      <c r="A176" s="183">
        <v>44132.0</v>
      </c>
      <c r="B176" s="184" t="s">
        <v>647</v>
      </c>
      <c r="C176" s="173" t="s">
        <v>515</v>
      </c>
      <c r="D176" s="173" t="s">
        <v>516</v>
      </c>
      <c r="E176" s="185">
        <v>191544.71</v>
      </c>
      <c r="F176" s="173" t="s">
        <v>648</v>
      </c>
      <c r="G176" s="183" t="s">
        <v>466</v>
      </c>
      <c r="H176" s="183" t="s">
        <v>42</v>
      </c>
      <c r="I176" s="183" t="s">
        <v>466</v>
      </c>
      <c r="J176" s="183">
        <v>43494.0</v>
      </c>
      <c r="K176" s="186" t="s">
        <v>518</v>
      </c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</row>
    <row r="177" ht="15.75" customHeight="1">
      <c r="A177" s="187">
        <v>44133.0</v>
      </c>
      <c r="B177" s="188" t="s">
        <v>649</v>
      </c>
      <c r="C177" s="189" t="s">
        <v>515</v>
      </c>
      <c r="D177" s="173" t="s">
        <v>525</v>
      </c>
      <c r="E177" s="185">
        <v>9600.0</v>
      </c>
      <c r="F177" s="173" t="s">
        <v>650</v>
      </c>
      <c r="G177" s="183" t="s">
        <v>319</v>
      </c>
      <c r="H177" s="183" t="s">
        <v>42</v>
      </c>
      <c r="I177" s="183" t="s">
        <v>368</v>
      </c>
      <c r="J177" s="183">
        <v>43873.0</v>
      </c>
      <c r="K177" s="186" t="s">
        <v>529</v>
      </c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2"/>
      <c r="AC177" s="182"/>
      <c r="AD177" s="182"/>
      <c r="AE177" s="182"/>
    </row>
    <row r="178" ht="15.75" customHeight="1">
      <c r="A178" s="187">
        <v>44133.0</v>
      </c>
      <c r="B178" s="188" t="s">
        <v>541</v>
      </c>
      <c r="C178" s="189" t="s">
        <v>515</v>
      </c>
      <c r="D178" s="173" t="s">
        <v>525</v>
      </c>
      <c r="E178" s="185">
        <v>8000.0</v>
      </c>
      <c r="F178" s="173" t="s">
        <v>542</v>
      </c>
      <c r="G178" s="183" t="s">
        <v>319</v>
      </c>
      <c r="H178" s="183" t="s">
        <v>42</v>
      </c>
      <c r="I178" s="183" t="s">
        <v>368</v>
      </c>
      <c r="J178" s="183">
        <v>43605.0</v>
      </c>
      <c r="K178" s="186" t="s">
        <v>543</v>
      </c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2"/>
      <c r="AC178" s="182"/>
      <c r="AD178" s="182"/>
      <c r="AE178" s="182"/>
    </row>
    <row r="179" ht="15.75" customHeight="1">
      <c r="A179" s="187">
        <v>44138.0</v>
      </c>
      <c r="B179" s="188" t="s">
        <v>524</v>
      </c>
      <c r="C179" s="189" t="s">
        <v>515</v>
      </c>
      <c r="D179" s="173" t="s">
        <v>525</v>
      </c>
      <c r="E179" s="185">
        <v>100000.0</v>
      </c>
      <c r="F179" s="173" t="s">
        <v>526</v>
      </c>
      <c r="G179" s="183" t="s">
        <v>319</v>
      </c>
      <c r="H179" s="183" t="s">
        <v>42</v>
      </c>
      <c r="I179" s="183" t="s">
        <v>368</v>
      </c>
      <c r="J179" s="183">
        <v>43675.0</v>
      </c>
      <c r="K179" s="186" t="s">
        <v>521</v>
      </c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2"/>
      <c r="AC179" s="182"/>
      <c r="AD179" s="182"/>
      <c r="AE179" s="182"/>
    </row>
    <row r="180" ht="15.75" customHeight="1">
      <c r="A180" s="187">
        <v>44138.0</v>
      </c>
      <c r="B180" s="191" t="s">
        <v>591</v>
      </c>
      <c r="C180" s="189" t="s">
        <v>515</v>
      </c>
      <c r="D180" s="173" t="s">
        <v>525</v>
      </c>
      <c r="E180" s="185">
        <v>30000.0</v>
      </c>
      <c r="F180" s="173" t="s">
        <v>592</v>
      </c>
      <c r="G180" s="183" t="s">
        <v>319</v>
      </c>
      <c r="H180" s="183" t="s">
        <v>42</v>
      </c>
      <c r="I180" s="183" t="s">
        <v>368</v>
      </c>
      <c r="J180" s="183">
        <v>43888.0</v>
      </c>
      <c r="K180" s="186" t="s">
        <v>529</v>
      </c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2"/>
      <c r="AC180" s="182"/>
      <c r="AD180" s="182"/>
      <c r="AE180" s="182"/>
    </row>
    <row r="181" ht="15.75" customHeight="1">
      <c r="A181" s="187">
        <v>44138.0</v>
      </c>
      <c r="B181" s="188" t="s">
        <v>541</v>
      </c>
      <c r="C181" s="189" t="s">
        <v>515</v>
      </c>
      <c r="D181" s="173" t="s">
        <v>525</v>
      </c>
      <c r="E181" s="185">
        <v>6000.0</v>
      </c>
      <c r="F181" s="173" t="s">
        <v>542</v>
      </c>
      <c r="G181" s="183" t="s">
        <v>319</v>
      </c>
      <c r="H181" s="183" t="s">
        <v>42</v>
      </c>
      <c r="I181" s="183" t="s">
        <v>368</v>
      </c>
      <c r="J181" s="183">
        <v>43605.0</v>
      </c>
      <c r="K181" s="186" t="s">
        <v>543</v>
      </c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2"/>
      <c r="AC181" s="182"/>
      <c r="AD181" s="182"/>
      <c r="AE181" s="182"/>
    </row>
    <row r="182" ht="15.75" customHeight="1">
      <c r="A182" s="187">
        <v>44138.0</v>
      </c>
      <c r="B182" s="188" t="s">
        <v>554</v>
      </c>
      <c r="C182" s="189" t="s">
        <v>515</v>
      </c>
      <c r="D182" s="173" t="s">
        <v>525</v>
      </c>
      <c r="E182" s="185">
        <v>6000.0</v>
      </c>
      <c r="F182" s="173" t="s">
        <v>555</v>
      </c>
      <c r="G182" s="183" t="s">
        <v>319</v>
      </c>
      <c r="H182" s="183" t="s">
        <v>42</v>
      </c>
      <c r="I182" s="183" t="s">
        <v>458</v>
      </c>
      <c r="J182" s="183">
        <v>43559.0</v>
      </c>
      <c r="K182" s="186" t="s">
        <v>521</v>
      </c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2"/>
      <c r="AC182" s="182"/>
      <c r="AD182" s="182"/>
      <c r="AE182" s="182"/>
    </row>
    <row r="183" ht="15.75" customHeight="1">
      <c r="A183" s="187">
        <v>44138.0</v>
      </c>
      <c r="B183" s="188" t="s">
        <v>537</v>
      </c>
      <c r="C183" s="189" t="s">
        <v>515</v>
      </c>
      <c r="D183" s="173" t="s">
        <v>525</v>
      </c>
      <c r="E183" s="185">
        <v>6300.0</v>
      </c>
      <c r="F183" s="173" t="s">
        <v>538</v>
      </c>
      <c r="G183" s="183" t="s">
        <v>319</v>
      </c>
      <c r="H183" s="183" t="s">
        <v>42</v>
      </c>
      <c r="I183" s="183" t="s">
        <v>368</v>
      </c>
      <c r="J183" s="183">
        <v>43703.0</v>
      </c>
      <c r="K183" s="186" t="s">
        <v>521</v>
      </c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2"/>
      <c r="AC183" s="182"/>
      <c r="AD183" s="182"/>
      <c r="AE183" s="182"/>
    </row>
    <row r="184" ht="15.75" customHeight="1">
      <c r="A184" s="187">
        <v>44138.0</v>
      </c>
      <c r="B184" s="188" t="s">
        <v>537</v>
      </c>
      <c r="C184" s="189" t="s">
        <v>515</v>
      </c>
      <c r="D184" s="173" t="s">
        <v>525</v>
      </c>
      <c r="E184" s="185">
        <v>10000.0</v>
      </c>
      <c r="F184" s="173" t="s">
        <v>538</v>
      </c>
      <c r="G184" s="183" t="s">
        <v>319</v>
      </c>
      <c r="H184" s="183" t="s">
        <v>42</v>
      </c>
      <c r="I184" s="183" t="s">
        <v>368</v>
      </c>
      <c r="J184" s="183">
        <v>43703.0</v>
      </c>
      <c r="K184" s="186" t="s">
        <v>521</v>
      </c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2"/>
      <c r="AC184" s="182"/>
      <c r="AD184" s="182"/>
      <c r="AE184" s="182"/>
    </row>
    <row r="185" ht="15.75" customHeight="1">
      <c r="A185" s="187">
        <v>44138.0</v>
      </c>
      <c r="B185" s="188" t="s">
        <v>626</v>
      </c>
      <c r="C185" s="189" t="s">
        <v>531</v>
      </c>
      <c r="D185" s="173" t="s">
        <v>525</v>
      </c>
      <c r="E185" s="185">
        <v>5000.0</v>
      </c>
      <c r="F185" s="173" t="s">
        <v>627</v>
      </c>
      <c r="G185" s="173" t="s">
        <v>319</v>
      </c>
      <c r="H185" s="173" t="s">
        <v>42</v>
      </c>
      <c r="I185" s="173" t="s">
        <v>319</v>
      </c>
      <c r="J185" s="183">
        <v>44068.0</v>
      </c>
      <c r="K185" s="190" t="s">
        <v>529</v>
      </c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2"/>
      <c r="AC185" s="182"/>
      <c r="AD185" s="182"/>
      <c r="AE185" s="182"/>
    </row>
    <row r="186" ht="15.75" customHeight="1">
      <c r="A186" s="187">
        <v>44139.0</v>
      </c>
      <c r="B186" s="188" t="s">
        <v>651</v>
      </c>
      <c r="C186" s="189" t="s">
        <v>515</v>
      </c>
      <c r="D186" s="173" t="s">
        <v>525</v>
      </c>
      <c r="E186" s="185">
        <v>10000.0</v>
      </c>
      <c r="F186" s="173" t="s">
        <v>652</v>
      </c>
      <c r="G186" s="183" t="s">
        <v>319</v>
      </c>
      <c r="H186" s="183" t="s">
        <v>42</v>
      </c>
      <c r="I186" s="183" t="s">
        <v>368</v>
      </c>
      <c r="J186" s="183">
        <v>43875.0</v>
      </c>
      <c r="K186" s="186" t="s">
        <v>543</v>
      </c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</row>
    <row r="187" ht="15.75" customHeight="1">
      <c r="A187" s="187">
        <v>44139.0</v>
      </c>
      <c r="B187" s="188" t="s">
        <v>645</v>
      </c>
      <c r="C187" s="189" t="s">
        <v>515</v>
      </c>
      <c r="D187" s="173" t="s">
        <v>525</v>
      </c>
      <c r="E187" s="185">
        <v>20000.0</v>
      </c>
      <c r="F187" s="173" t="s">
        <v>646</v>
      </c>
      <c r="G187" s="183" t="s">
        <v>319</v>
      </c>
      <c r="H187" s="183" t="s">
        <v>42</v>
      </c>
      <c r="I187" s="183" t="s">
        <v>458</v>
      </c>
      <c r="J187" s="183">
        <v>43622.0</v>
      </c>
      <c r="K187" s="186" t="s">
        <v>543</v>
      </c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</row>
    <row r="188" ht="15.75" customHeight="1">
      <c r="A188" s="187">
        <v>44139.0</v>
      </c>
      <c r="B188" s="188" t="s">
        <v>653</v>
      </c>
      <c r="C188" s="189" t="s">
        <v>565</v>
      </c>
      <c r="D188" s="173" t="s">
        <v>525</v>
      </c>
      <c r="E188" s="185">
        <v>30000.0</v>
      </c>
      <c r="F188" s="173" t="s">
        <v>654</v>
      </c>
      <c r="G188" s="183" t="s">
        <v>324</v>
      </c>
      <c r="H188" s="183" t="s">
        <v>42</v>
      </c>
      <c r="I188" s="183" t="s">
        <v>324</v>
      </c>
      <c r="J188" s="183">
        <v>44062.0</v>
      </c>
      <c r="K188" s="186" t="s">
        <v>529</v>
      </c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</row>
    <row r="189" ht="15.75" customHeight="1">
      <c r="A189" s="187">
        <v>44139.0</v>
      </c>
      <c r="B189" s="188" t="s">
        <v>615</v>
      </c>
      <c r="C189" s="189" t="s">
        <v>565</v>
      </c>
      <c r="D189" s="173" t="s">
        <v>525</v>
      </c>
      <c r="E189" s="185">
        <v>28000.0</v>
      </c>
      <c r="F189" s="173" t="s">
        <v>616</v>
      </c>
      <c r="G189" s="183" t="s">
        <v>324</v>
      </c>
      <c r="H189" s="183" t="s">
        <v>42</v>
      </c>
      <c r="I189" s="183" t="s">
        <v>409</v>
      </c>
      <c r="J189" s="183">
        <v>43635.0</v>
      </c>
      <c r="K189" s="186" t="s">
        <v>521</v>
      </c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</row>
    <row r="190" ht="15.75" customHeight="1">
      <c r="A190" s="187">
        <v>44141.0</v>
      </c>
      <c r="B190" s="188" t="s">
        <v>552</v>
      </c>
      <c r="C190" s="189" t="s">
        <v>515</v>
      </c>
      <c r="D190" s="173" t="s">
        <v>525</v>
      </c>
      <c r="E190" s="185">
        <v>1800000.0</v>
      </c>
      <c r="F190" s="173" t="s">
        <v>553</v>
      </c>
      <c r="G190" s="183" t="s">
        <v>319</v>
      </c>
      <c r="H190" s="183" t="s">
        <v>42</v>
      </c>
      <c r="I190" s="183" t="s">
        <v>458</v>
      </c>
      <c r="J190" s="183">
        <v>43664.0</v>
      </c>
      <c r="K190" s="186" t="s">
        <v>521</v>
      </c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</row>
    <row r="191" ht="15.75" customHeight="1">
      <c r="A191" s="187">
        <v>44144.0</v>
      </c>
      <c r="B191" s="188" t="s">
        <v>541</v>
      </c>
      <c r="C191" s="189" t="s">
        <v>515</v>
      </c>
      <c r="D191" s="173" t="s">
        <v>525</v>
      </c>
      <c r="E191" s="185">
        <v>15000.0</v>
      </c>
      <c r="F191" s="173" t="s">
        <v>542</v>
      </c>
      <c r="G191" s="183" t="s">
        <v>319</v>
      </c>
      <c r="H191" s="183" t="s">
        <v>42</v>
      </c>
      <c r="I191" s="183" t="s">
        <v>368</v>
      </c>
      <c r="J191" s="183">
        <v>43605.0</v>
      </c>
      <c r="K191" s="186" t="s">
        <v>543</v>
      </c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</row>
    <row r="192" ht="15.75" customHeight="1">
      <c r="A192" s="187">
        <v>44144.0</v>
      </c>
      <c r="B192" s="188" t="s">
        <v>571</v>
      </c>
      <c r="C192" s="189" t="s">
        <v>515</v>
      </c>
      <c r="D192" s="173" t="s">
        <v>525</v>
      </c>
      <c r="E192" s="185">
        <v>7000.0</v>
      </c>
      <c r="F192" s="173" t="s">
        <v>572</v>
      </c>
      <c r="G192" s="183" t="s">
        <v>319</v>
      </c>
      <c r="H192" s="183" t="s">
        <v>42</v>
      </c>
      <c r="I192" s="183" t="s">
        <v>368</v>
      </c>
      <c r="J192" s="183">
        <v>43717.0</v>
      </c>
      <c r="K192" s="186" t="s">
        <v>521</v>
      </c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</row>
    <row r="193" ht="15.75" customHeight="1">
      <c r="A193" s="187">
        <v>44145.0</v>
      </c>
      <c r="B193" s="191" t="s">
        <v>591</v>
      </c>
      <c r="C193" s="189" t="s">
        <v>515</v>
      </c>
      <c r="D193" s="173" t="s">
        <v>525</v>
      </c>
      <c r="E193" s="185">
        <v>90562.43</v>
      </c>
      <c r="F193" s="173" t="s">
        <v>592</v>
      </c>
      <c r="G193" s="183" t="s">
        <v>319</v>
      </c>
      <c r="H193" s="183" t="s">
        <v>42</v>
      </c>
      <c r="I193" s="183" t="s">
        <v>368</v>
      </c>
      <c r="J193" s="183">
        <v>43888.0</v>
      </c>
      <c r="K193" s="186" t="s">
        <v>529</v>
      </c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</row>
    <row r="194" ht="15.75" customHeight="1">
      <c r="A194" s="187">
        <v>44145.0</v>
      </c>
      <c r="B194" s="188" t="s">
        <v>530</v>
      </c>
      <c r="C194" s="189" t="s">
        <v>531</v>
      </c>
      <c r="D194" s="173" t="s">
        <v>525</v>
      </c>
      <c r="E194" s="185">
        <v>45400.0</v>
      </c>
      <c r="F194" s="173" t="s">
        <v>270</v>
      </c>
      <c r="G194" s="173" t="s">
        <v>319</v>
      </c>
      <c r="H194" s="173" t="s">
        <v>42</v>
      </c>
      <c r="I194" s="173" t="s">
        <v>319</v>
      </c>
      <c r="J194" s="183">
        <v>43749.0</v>
      </c>
      <c r="K194" s="190" t="s">
        <v>521</v>
      </c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</row>
    <row r="195" ht="15.75" customHeight="1">
      <c r="A195" s="187">
        <v>44147.0</v>
      </c>
      <c r="B195" s="188" t="s">
        <v>539</v>
      </c>
      <c r="C195" s="189" t="s">
        <v>515</v>
      </c>
      <c r="D195" s="173" t="s">
        <v>525</v>
      </c>
      <c r="E195" s="185">
        <v>10000.0</v>
      </c>
      <c r="F195" s="173" t="s">
        <v>540</v>
      </c>
      <c r="G195" s="183" t="s">
        <v>319</v>
      </c>
      <c r="H195" s="183" t="s">
        <v>42</v>
      </c>
      <c r="I195" s="183" t="s">
        <v>368</v>
      </c>
      <c r="J195" s="183">
        <v>43567.0</v>
      </c>
      <c r="K195" s="186" t="s">
        <v>529</v>
      </c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2"/>
      <c r="AC195" s="182"/>
      <c r="AD195" s="182"/>
      <c r="AE195" s="182"/>
    </row>
    <row r="196" ht="15.75" customHeight="1">
      <c r="A196" s="187">
        <v>44147.0</v>
      </c>
      <c r="B196" s="188" t="s">
        <v>655</v>
      </c>
      <c r="C196" s="189" t="s">
        <v>531</v>
      </c>
      <c r="D196" s="173" t="s">
        <v>525</v>
      </c>
      <c r="E196" s="185">
        <v>20000.0</v>
      </c>
      <c r="F196" s="173" t="s">
        <v>656</v>
      </c>
      <c r="G196" s="173" t="s">
        <v>319</v>
      </c>
      <c r="H196" s="173" t="s">
        <v>42</v>
      </c>
      <c r="I196" s="173" t="s">
        <v>319</v>
      </c>
      <c r="J196" s="183">
        <v>43717.0</v>
      </c>
      <c r="K196" s="190" t="s">
        <v>521</v>
      </c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2"/>
      <c r="AC196" s="182"/>
      <c r="AD196" s="182"/>
      <c r="AE196" s="182"/>
    </row>
    <row r="197" ht="15.75" customHeight="1">
      <c r="A197" s="187">
        <v>44147.0</v>
      </c>
      <c r="B197" s="188" t="s">
        <v>628</v>
      </c>
      <c r="C197" s="189" t="s">
        <v>515</v>
      </c>
      <c r="D197" s="173" t="s">
        <v>525</v>
      </c>
      <c r="E197" s="185">
        <v>50000.0</v>
      </c>
      <c r="F197" s="173" t="s">
        <v>629</v>
      </c>
      <c r="G197" s="183" t="s">
        <v>319</v>
      </c>
      <c r="H197" s="183" t="s">
        <v>42</v>
      </c>
      <c r="I197" s="183" t="s">
        <v>368</v>
      </c>
      <c r="J197" s="183">
        <v>44041.0</v>
      </c>
      <c r="K197" s="186" t="s">
        <v>529</v>
      </c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</row>
    <row r="198" ht="15.75" customHeight="1">
      <c r="A198" s="187">
        <v>44151.0</v>
      </c>
      <c r="B198" s="188" t="s">
        <v>564</v>
      </c>
      <c r="C198" s="189" t="s">
        <v>565</v>
      </c>
      <c r="D198" s="173" t="s">
        <v>525</v>
      </c>
      <c r="E198" s="185">
        <v>6000.0</v>
      </c>
      <c r="F198" s="173" t="s">
        <v>566</v>
      </c>
      <c r="G198" s="183" t="s">
        <v>324</v>
      </c>
      <c r="H198" s="183" t="s">
        <v>42</v>
      </c>
      <c r="I198" s="183" t="s">
        <v>335</v>
      </c>
      <c r="J198" s="183">
        <v>43797.0</v>
      </c>
      <c r="K198" s="186" t="s">
        <v>543</v>
      </c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</row>
    <row r="199" ht="15.75" customHeight="1">
      <c r="A199" s="187">
        <v>44152.0</v>
      </c>
      <c r="B199" s="188" t="s">
        <v>626</v>
      </c>
      <c r="C199" s="189" t="s">
        <v>531</v>
      </c>
      <c r="D199" s="173" t="s">
        <v>525</v>
      </c>
      <c r="E199" s="185">
        <v>20000.0</v>
      </c>
      <c r="F199" s="173" t="s">
        <v>627</v>
      </c>
      <c r="G199" s="173" t="s">
        <v>319</v>
      </c>
      <c r="H199" s="173" t="s">
        <v>42</v>
      </c>
      <c r="I199" s="173" t="s">
        <v>319</v>
      </c>
      <c r="J199" s="183">
        <v>44068.0</v>
      </c>
      <c r="K199" s="190" t="s">
        <v>529</v>
      </c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</row>
    <row r="200" ht="15.75" customHeight="1">
      <c r="A200" s="183">
        <v>44153.0</v>
      </c>
      <c r="B200" s="184" t="s">
        <v>593</v>
      </c>
      <c r="C200" s="173" t="s">
        <v>515</v>
      </c>
      <c r="D200" s="173" t="s">
        <v>516</v>
      </c>
      <c r="E200" s="185">
        <v>90562.43</v>
      </c>
      <c r="F200" s="173" t="s">
        <v>594</v>
      </c>
      <c r="G200" s="183" t="s">
        <v>319</v>
      </c>
      <c r="H200" s="183" t="s">
        <v>42</v>
      </c>
      <c r="I200" s="183" t="s">
        <v>368</v>
      </c>
      <c r="J200" s="183">
        <v>43840.0</v>
      </c>
      <c r="K200" s="186" t="s">
        <v>543</v>
      </c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</row>
    <row r="201" ht="15.75" customHeight="1">
      <c r="A201" s="187">
        <v>44153.0</v>
      </c>
      <c r="B201" s="188" t="s">
        <v>593</v>
      </c>
      <c r="C201" s="189" t="s">
        <v>515</v>
      </c>
      <c r="D201" s="173" t="s">
        <v>525</v>
      </c>
      <c r="E201" s="192">
        <v>30000.0</v>
      </c>
      <c r="F201" s="173" t="s">
        <v>594</v>
      </c>
      <c r="G201" s="183" t="s">
        <v>319</v>
      </c>
      <c r="H201" s="183" t="s">
        <v>42</v>
      </c>
      <c r="I201" s="183" t="s">
        <v>368</v>
      </c>
      <c r="J201" s="183">
        <v>43840.0</v>
      </c>
      <c r="K201" s="186" t="s">
        <v>543</v>
      </c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</row>
    <row r="202" ht="15.75" customHeight="1">
      <c r="A202" s="187">
        <v>44159.0</v>
      </c>
      <c r="B202" s="188" t="s">
        <v>541</v>
      </c>
      <c r="C202" s="189" t="s">
        <v>515</v>
      </c>
      <c r="D202" s="173" t="s">
        <v>525</v>
      </c>
      <c r="E202" s="185">
        <v>7000.0</v>
      </c>
      <c r="F202" s="173" t="s">
        <v>542</v>
      </c>
      <c r="G202" s="183" t="s">
        <v>319</v>
      </c>
      <c r="H202" s="183" t="s">
        <v>42</v>
      </c>
      <c r="I202" s="183" t="s">
        <v>368</v>
      </c>
      <c r="J202" s="183">
        <v>43605.0</v>
      </c>
      <c r="K202" s="186" t="s">
        <v>543</v>
      </c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</row>
    <row r="203" ht="15.75" customHeight="1">
      <c r="A203" s="187">
        <v>44160.0</v>
      </c>
      <c r="B203" s="188" t="s">
        <v>537</v>
      </c>
      <c r="C203" s="189" t="s">
        <v>515</v>
      </c>
      <c r="D203" s="173" t="s">
        <v>525</v>
      </c>
      <c r="E203" s="185">
        <v>112433.37</v>
      </c>
      <c r="F203" s="173" t="s">
        <v>538</v>
      </c>
      <c r="G203" s="183" t="s">
        <v>319</v>
      </c>
      <c r="H203" s="183" t="s">
        <v>42</v>
      </c>
      <c r="I203" s="183" t="s">
        <v>368</v>
      </c>
      <c r="J203" s="183">
        <v>43703.0</v>
      </c>
      <c r="K203" s="186" t="s">
        <v>521</v>
      </c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</row>
    <row r="204" ht="15.75" customHeight="1">
      <c r="A204" s="187">
        <v>44161.0</v>
      </c>
      <c r="B204" s="188" t="s">
        <v>626</v>
      </c>
      <c r="C204" s="189" t="s">
        <v>531</v>
      </c>
      <c r="D204" s="173" t="s">
        <v>525</v>
      </c>
      <c r="E204" s="185">
        <v>286876.16</v>
      </c>
      <c r="F204" s="173" t="s">
        <v>627</v>
      </c>
      <c r="G204" s="173" t="s">
        <v>319</v>
      </c>
      <c r="H204" s="173" t="s">
        <v>42</v>
      </c>
      <c r="I204" s="173" t="s">
        <v>319</v>
      </c>
      <c r="J204" s="183">
        <v>44068.0</v>
      </c>
      <c r="K204" s="190" t="s">
        <v>529</v>
      </c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</row>
    <row r="205" ht="15.75" customHeight="1">
      <c r="A205" s="187">
        <v>44165.0</v>
      </c>
      <c r="B205" s="188" t="s">
        <v>539</v>
      </c>
      <c r="C205" s="189" t="s">
        <v>515</v>
      </c>
      <c r="D205" s="173" t="s">
        <v>525</v>
      </c>
      <c r="E205" s="185">
        <v>34941.81</v>
      </c>
      <c r="F205" s="173" t="s">
        <v>540</v>
      </c>
      <c r="G205" s="183" t="s">
        <v>319</v>
      </c>
      <c r="H205" s="183" t="s">
        <v>42</v>
      </c>
      <c r="I205" s="183" t="s">
        <v>368</v>
      </c>
      <c r="J205" s="183">
        <v>43567.0</v>
      </c>
      <c r="K205" s="186" t="s">
        <v>529</v>
      </c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</row>
    <row r="206" ht="15.75" customHeight="1">
      <c r="A206" s="187">
        <v>44166.0</v>
      </c>
      <c r="B206" s="188" t="s">
        <v>524</v>
      </c>
      <c r="C206" s="189" t="s">
        <v>515</v>
      </c>
      <c r="D206" s="173" t="s">
        <v>525</v>
      </c>
      <c r="E206" s="185">
        <v>130950.51000000001</v>
      </c>
      <c r="F206" s="173" t="s">
        <v>526</v>
      </c>
      <c r="G206" s="183" t="s">
        <v>319</v>
      </c>
      <c r="H206" s="183" t="s">
        <v>42</v>
      </c>
      <c r="I206" s="183" t="s">
        <v>368</v>
      </c>
      <c r="J206" s="183">
        <v>43675.0</v>
      </c>
      <c r="K206" s="186" t="s">
        <v>521</v>
      </c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</row>
    <row r="207" ht="15.75" customHeight="1">
      <c r="A207" s="187">
        <v>44166.0</v>
      </c>
      <c r="B207" s="188" t="s">
        <v>571</v>
      </c>
      <c r="C207" s="189" t="s">
        <v>515</v>
      </c>
      <c r="D207" s="173" t="s">
        <v>525</v>
      </c>
      <c r="E207" s="185">
        <v>10000.0</v>
      </c>
      <c r="F207" s="173" t="s">
        <v>572</v>
      </c>
      <c r="G207" s="183" t="s">
        <v>319</v>
      </c>
      <c r="H207" s="183" t="s">
        <v>42</v>
      </c>
      <c r="I207" s="183" t="s">
        <v>368</v>
      </c>
      <c r="J207" s="183">
        <v>43717.0</v>
      </c>
      <c r="K207" s="186" t="s">
        <v>521</v>
      </c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</row>
    <row r="208" ht="15.75" customHeight="1">
      <c r="A208" s="187">
        <v>44172.0</v>
      </c>
      <c r="B208" s="191" t="s">
        <v>591</v>
      </c>
      <c r="C208" s="189" t="s">
        <v>515</v>
      </c>
      <c r="D208" s="173" t="s">
        <v>525</v>
      </c>
      <c r="E208" s="185">
        <v>5500.0</v>
      </c>
      <c r="F208" s="173" t="s">
        <v>592</v>
      </c>
      <c r="G208" s="183" t="s">
        <v>319</v>
      </c>
      <c r="H208" s="183" t="s">
        <v>42</v>
      </c>
      <c r="I208" s="183" t="s">
        <v>368</v>
      </c>
      <c r="J208" s="183">
        <v>43888.0</v>
      </c>
      <c r="K208" s="186" t="s">
        <v>529</v>
      </c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</row>
    <row r="209" ht="15.75" customHeight="1">
      <c r="A209" s="187">
        <v>44172.0</v>
      </c>
      <c r="B209" s="188" t="s">
        <v>554</v>
      </c>
      <c r="C209" s="189" t="s">
        <v>515</v>
      </c>
      <c r="D209" s="173" t="s">
        <v>525</v>
      </c>
      <c r="E209" s="185">
        <v>35000.0</v>
      </c>
      <c r="F209" s="173" t="s">
        <v>555</v>
      </c>
      <c r="G209" s="183" t="s">
        <v>319</v>
      </c>
      <c r="H209" s="183" t="s">
        <v>42</v>
      </c>
      <c r="I209" s="183" t="s">
        <v>458</v>
      </c>
      <c r="J209" s="183">
        <v>43559.0</v>
      </c>
      <c r="K209" s="186" t="s">
        <v>521</v>
      </c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</row>
    <row r="210" ht="15.75" customHeight="1">
      <c r="A210" s="187">
        <v>44173.0</v>
      </c>
      <c r="B210" s="188" t="s">
        <v>657</v>
      </c>
      <c r="C210" s="189" t="s">
        <v>515</v>
      </c>
      <c r="D210" s="173" t="s">
        <v>525</v>
      </c>
      <c r="E210" s="185">
        <v>100000.0</v>
      </c>
      <c r="F210" s="173" t="s">
        <v>658</v>
      </c>
      <c r="G210" s="183" t="s">
        <v>319</v>
      </c>
      <c r="H210" s="183" t="s">
        <v>42</v>
      </c>
      <c r="I210" s="183" t="s">
        <v>368</v>
      </c>
      <c r="J210" s="183">
        <v>43922.0</v>
      </c>
      <c r="K210" s="186" t="s">
        <v>543</v>
      </c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</row>
    <row r="211" ht="15.75" customHeight="1">
      <c r="A211" s="187">
        <v>44173.0</v>
      </c>
      <c r="B211" s="188" t="s">
        <v>657</v>
      </c>
      <c r="C211" s="189" t="s">
        <v>515</v>
      </c>
      <c r="D211" s="173" t="s">
        <v>525</v>
      </c>
      <c r="E211" s="185">
        <v>32772.8</v>
      </c>
      <c r="F211" s="173" t="s">
        <v>658</v>
      </c>
      <c r="G211" s="183" t="s">
        <v>319</v>
      </c>
      <c r="H211" s="183" t="s">
        <v>42</v>
      </c>
      <c r="I211" s="183" t="s">
        <v>368</v>
      </c>
      <c r="J211" s="183">
        <v>43922.0</v>
      </c>
      <c r="K211" s="186" t="s">
        <v>543</v>
      </c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</row>
    <row r="212" ht="15.75" customHeight="1">
      <c r="A212" s="187">
        <v>44173.0</v>
      </c>
      <c r="B212" s="188" t="s">
        <v>657</v>
      </c>
      <c r="C212" s="189" t="s">
        <v>515</v>
      </c>
      <c r="D212" s="173" t="s">
        <v>525</v>
      </c>
      <c r="E212" s="185">
        <v>13100.45</v>
      </c>
      <c r="F212" s="173" t="s">
        <v>658</v>
      </c>
      <c r="G212" s="183" t="s">
        <v>319</v>
      </c>
      <c r="H212" s="183" t="s">
        <v>42</v>
      </c>
      <c r="I212" s="183" t="s">
        <v>368</v>
      </c>
      <c r="J212" s="183">
        <v>43922.0</v>
      </c>
      <c r="K212" s="186" t="s">
        <v>543</v>
      </c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2"/>
      <c r="AC212" s="182"/>
      <c r="AD212" s="182"/>
      <c r="AE212" s="182"/>
    </row>
    <row r="213" ht="15.75" customHeight="1">
      <c r="A213" s="187">
        <v>44173.0</v>
      </c>
      <c r="B213" s="188" t="s">
        <v>657</v>
      </c>
      <c r="C213" s="189" t="s">
        <v>515</v>
      </c>
      <c r="D213" s="173" t="s">
        <v>525</v>
      </c>
      <c r="E213" s="185">
        <v>40379.75</v>
      </c>
      <c r="F213" s="173" t="s">
        <v>658</v>
      </c>
      <c r="G213" s="183" t="s">
        <v>319</v>
      </c>
      <c r="H213" s="183" t="s">
        <v>42</v>
      </c>
      <c r="I213" s="183" t="s">
        <v>368</v>
      </c>
      <c r="J213" s="183">
        <v>43922.0</v>
      </c>
      <c r="K213" s="186" t="s">
        <v>543</v>
      </c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2"/>
      <c r="AC213" s="182"/>
      <c r="AD213" s="182"/>
      <c r="AE213" s="182"/>
    </row>
    <row r="214" ht="15.75" customHeight="1">
      <c r="A214" s="187">
        <v>44174.0</v>
      </c>
      <c r="B214" s="188" t="s">
        <v>537</v>
      </c>
      <c r="C214" s="189" t="s">
        <v>515</v>
      </c>
      <c r="D214" s="173" t="s">
        <v>525</v>
      </c>
      <c r="E214" s="185">
        <v>8747.0</v>
      </c>
      <c r="F214" s="173" t="s">
        <v>538</v>
      </c>
      <c r="G214" s="183" t="s">
        <v>319</v>
      </c>
      <c r="H214" s="183" t="s">
        <v>42</v>
      </c>
      <c r="I214" s="183" t="s">
        <v>368</v>
      </c>
      <c r="J214" s="183">
        <v>43703.0</v>
      </c>
      <c r="K214" s="186" t="s">
        <v>521</v>
      </c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2"/>
      <c r="AC214" s="182"/>
      <c r="AD214" s="182"/>
      <c r="AE214" s="182"/>
    </row>
    <row r="215" ht="15.75" customHeight="1">
      <c r="A215" s="187">
        <v>44174.0</v>
      </c>
      <c r="B215" s="188" t="s">
        <v>537</v>
      </c>
      <c r="C215" s="189" t="s">
        <v>515</v>
      </c>
      <c r="D215" s="173" t="s">
        <v>525</v>
      </c>
      <c r="E215" s="185">
        <v>10000.0</v>
      </c>
      <c r="F215" s="173" t="s">
        <v>538</v>
      </c>
      <c r="G215" s="183" t="s">
        <v>319</v>
      </c>
      <c r="H215" s="183" t="s">
        <v>42</v>
      </c>
      <c r="I215" s="183" t="s">
        <v>368</v>
      </c>
      <c r="J215" s="183">
        <v>43703.0</v>
      </c>
      <c r="K215" s="186" t="s">
        <v>521</v>
      </c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2"/>
      <c r="AC215" s="182"/>
      <c r="AD215" s="182"/>
      <c r="AE215" s="182"/>
    </row>
    <row r="216" ht="15.75" customHeight="1">
      <c r="A216" s="187">
        <v>44174.0</v>
      </c>
      <c r="B216" s="188" t="s">
        <v>659</v>
      </c>
      <c r="C216" s="189" t="s">
        <v>515</v>
      </c>
      <c r="D216" s="173" t="s">
        <v>525</v>
      </c>
      <c r="E216" s="185">
        <v>20000.0</v>
      </c>
      <c r="F216" s="173" t="s">
        <v>660</v>
      </c>
      <c r="G216" s="183" t="s">
        <v>319</v>
      </c>
      <c r="H216" s="183" t="s">
        <v>42</v>
      </c>
      <c r="I216" s="183" t="s">
        <v>458</v>
      </c>
      <c r="J216" s="183">
        <v>43531.0</v>
      </c>
      <c r="K216" s="186" t="s">
        <v>518</v>
      </c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2"/>
      <c r="AC216" s="182"/>
      <c r="AD216" s="182"/>
      <c r="AE216" s="182"/>
    </row>
    <row r="217" ht="15.75" customHeight="1">
      <c r="A217" s="187">
        <v>44174.0</v>
      </c>
      <c r="B217" s="188" t="s">
        <v>659</v>
      </c>
      <c r="C217" s="189" t="s">
        <v>515</v>
      </c>
      <c r="D217" s="173" t="s">
        <v>525</v>
      </c>
      <c r="E217" s="185">
        <v>20000.0</v>
      </c>
      <c r="F217" s="173" t="s">
        <v>660</v>
      </c>
      <c r="G217" s="183" t="s">
        <v>319</v>
      </c>
      <c r="H217" s="183" t="s">
        <v>42</v>
      </c>
      <c r="I217" s="183" t="s">
        <v>458</v>
      </c>
      <c r="J217" s="183">
        <v>43531.0</v>
      </c>
      <c r="K217" s="186" t="s">
        <v>518</v>
      </c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2"/>
      <c r="AC217" s="182"/>
      <c r="AD217" s="182"/>
      <c r="AE217" s="182"/>
    </row>
    <row r="218" ht="15.75" customHeight="1">
      <c r="A218" s="187">
        <v>44175.0</v>
      </c>
      <c r="B218" s="188" t="s">
        <v>564</v>
      </c>
      <c r="C218" s="189" t="s">
        <v>565</v>
      </c>
      <c r="D218" s="173" t="s">
        <v>525</v>
      </c>
      <c r="E218" s="185">
        <v>28000.0</v>
      </c>
      <c r="F218" s="173" t="s">
        <v>566</v>
      </c>
      <c r="G218" s="183" t="s">
        <v>324</v>
      </c>
      <c r="H218" s="183" t="s">
        <v>42</v>
      </c>
      <c r="I218" s="183" t="s">
        <v>335</v>
      </c>
      <c r="J218" s="183">
        <v>43797.0</v>
      </c>
      <c r="K218" s="186" t="s">
        <v>543</v>
      </c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2"/>
      <c r="AC218" s="182"/>
      <c r="AD218" s="182"/>
      <c r="AE218" s="182"/>
    </row>
    <row r="219" ht="15.75" customHeight="1">
      <c r="A219" s="187">
        <v>44175.0</v>
      </c>
      <c r="B219" s="188" t="s">
        <v>564</v>
      </c>
      <c r="C219" s="189" t="s">
        <v>565</v>
      </c>
      <c r="D219" s="173" t="s">
        <v>525</v>
      </c>
      <c r="E219" s="185">
        <v>25000.0</v>
      </c>
      <c r="F219" s="173" t="s">
        <v>566</v>
      </c>
      <c r="G219" s="183" t="s">
        <v>324</v>
      </c>
      <c r="H219" s="183" t="s">
        <v>42</v>
      </c>
      <c r="I219" s="183" t="s">
        <v>335</v>
      </c>
      <c r="J219" s="183">
        <v>43797.0</v>
      </c>
      <c r="K219" s="186" t="s">
        <v>543</v>
      </c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2"/>
      <c r="AC219" s="182"/>
      <c r="AD219" s="182"/>
      <c r="AE219" s="182"/>
    </row>
    <row r="220" ht="15.75" customHeight="1">
      <c r="A220" s="187">
        <v>44175.0</v>
      </c>
      <c r="B220" s="188" t="s">
        <v>564</v>
      </c>
      <c r="C220" s="189" t="s">
        <v>565</v>
      </c>
      <c r="D220" s="173" t="s">
        <v>525</v>
      </c>
      <c r="E220" s="185">
        <v>43000.0</v>
      </c>
      <c r="F220" s="173" t="s">
        <v>566</v>
      </c>
      <c r="G220" s="183" t="s">
        <v>324</v>
      </c>
      <c r="H220" s="183" t="s">
        <v>42</v>
      </c>
      <c r="I220" s="183" t="s">
        <v>335</v>
      </c>
      <c r="J220" s="183">
        <v>43797.0</v>
      </c>
      <c r="K220" s="186" t="s">
        <v>543</v>
      </c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2"/>
      <c r="AC220" s="182"/>
      <c r="AD220" s="182"/>
      <c r="AE220" s="182"/>
    </row>
    <row r="221" ht="15.75" customHeight="1">
      <c r="A221" s="187">
        <v>44175.0</v>
      </c>
      <c r="B221" s="188" t="s">
        <v>564</v>
      </c>
      <c r="C221" s="189" t="s">
        <v>565</v>
      </c>
      <c r="D221" s="173" t="s">
        <v>525</v>
      </c>
      <c r="E221" s="185">
        <v>200000.0</v>
      </c>
      <c r="F221" s="173" t="s">
        <v>566</v>
      </c>
      <c r="G221" s="183" t="s">
        <v>324</v>
      </c>
      <c r="H221" s="183" t="s">
        <v>42</v>
      </c>
      <c r="I221" s="183" t="s">
        <v>335</v>
      </c>
      <c r="J221" s="183">
        <v>43797.0</v>
      </c>
      <c r="K221" s="186" t="s">
        <v>543</v>
      </c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2"/>
      <c r="AC221" s="182"/>
      <c r="AD221" s="182"/>
      <c r="AE221" s="182"/>
    </row>
    <row r="222" ht="15.75" customHeight="1">
      <c r="A222" s="187">
        <v>44179.0</v>
      </c>
      <c r="B222" s="194" t="s">
        <v>554</v>
      </c>
      <c r="C222" s="189" t="s">
        <v>515</v>
      </c>
      <c r="D222" s="173" t="s">
        <v>525</v>
      </c>
      <c r="E222" s="185">
        <v>25000.0</v>
      </c>
      <c r="F222" s="173" t="s">
        <v>555</v>
      </c>
      <c r="G222" s="183" t="s">
        <v>319</v>
      </c>
      <c r="H222" s="183" t="s">
        <v>42</v>
      </c>
      <c r="I222" s="183" t="s">
        <v>458</v>
      </c>
      <c r="J222" s="183">
        <v>43559.0</v>
      </c>
      <c r="K222" s="186" t="s">
        <v>521</v>
      </c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</row>
    <row r="223" ht="15.75" customHeight="1">
      <c r="A223" s="187">
        <v>44179.0</v>
      </c>
      <c r="B223" s="188" t="s">
        <v>582</v>
      </c>
      <c r="C223" s="189" t="s">
        <v>515</v>
      </c>
      <c r="D223" s="173" t="s">
        <v>525</v>
      </c>
      <c r="E223" s="185">
        <v>14000.0</v>
      </c>
      <c r="F223" s="173" t="s">
        <v>583</v>
      </c>
      <c r="G223" s="183" t="s">
        <v>319</v>
      </c>
      <c r="H223" s="183" t="s">
        <v>42</v>
      </c>
      <c r="I223" s="183" t="s">
        <v>368</v>
      </c>
      <c r="J223" s="183">
        <v>43564.0</v>
      </c>
      <c r="K223" s="186" t="s">
        <v>518</v>
      </c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</row>
    <row r="224" ht="15.75" customHeight="1">
      <c r="A224" s="187">
        <v>44180.0</v>
      </c>
      <c r="B224" s="188" t="s">
        <v>530</v>
      </c>
      <c r="C224" s="189" t="s">
        <v>531</v>
      </c>
      <c r="D224" s="173" t="s">
        <v>525</v>
      </c>
      <c r="E224" s="185">
        <v>153000.0</v>
      </c>
      <c r="F224" s="173" t="s">
        <v>270</v>
      </c>
      <c r="G224" s="173" t="s">
        <v>319</v>
      </c>
      <c r="H224" s="173" t="s">
        <v>42</v>
      </c>
      <c r="I224" s="173" t="s">
        <v>319</v>
      </c>
      <c r="J224" s="183">
        <v>43749.0</v>
      </c>
      <c r="K224" s="190" t="s">
        <v>521</v>
      </c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</row>
    <row r="225" ht="15.75" customHeight="1">
      <c r="A225" s="183">
        <v>44181.0</v>
      </c>
      <c r="B225" s="195" t="s">
        <v>661</v>
      </c>
      <c r="C225" s="173" t="s">
        <v>515</v>
      </c>
      <c r="D225" s="173" t="s">
        <v>516</v>
      </c>
      <c r="E225" s="185">
        <v>268845.87</v>
      </c>
      <c r="F225" s="173" t="s">
        <v>662</v>
      </c>
      <c r="G225" s="183" t="s">
        <v>466</v>
      </c>
      <c r="H225" s="183" t="s">
        <v>42</v>
      </c>
      <c r="I225" s="183" t="s">
        <v>466</v>
      </c>
      <c r="J225" s="183">
        <v>43563.0</v>
      </c>
      <c r="K225" s="186" t="s">
        <v>518</v>
      </c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</row>
    <row r="226" ht="15.75" customHeight="1">
      <c r="A226" s="187">
        <v>44182.0</v>
      </c>
      <c r="B226" s="188" t="s">
        <v>631</v>
      </c>
      <c r="C226" s="189" t="s">
        <v>515</v>
      </c>
      <c r="D226" s="173" t="s">
        <v>525</v>
      </c>
      <c r="E226" s="185">
        <v>7000.0</v>
      </c>
      <c r="F226" s="173" t="s">
        <v>632</v>
      </c>
      <c r="G226" s="183" t="s">
        <v>319</v>
      </c>
      <c r="H226" s="183" t="s">
        <v>42</v>
      </c>
      <c r="I226" s="183" t="s">
        <v>368</v>
      </c>
      <c r="J226" s="183">
        <v>43711.0</v>
      </c>
      <c r="K226" s="186" t="s">
        <v>521</v>
      </c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</row>
    <row r="227" ht="15.75" customHeight="1">
      <c r="A227" s="187">
        <v>44186.0</v>
      </c>
      <c r="B227" s="194" t="s">
        <v>541</v>
      </c>
      <c r="C227" s="189" t="s">
        <v>515</v>
      </c>
      <c r="D227" s="173" t="s">
        <v>525</v>
      </c>
      <c r="E227" s="185">
        <v>25000.0</v>
      </c>
      <c r="F227" s="173" t="s">
        <v>542</v>
      </c>
      <c r="G227" s="183" t="s">
        <v>319</v>
      </c>
      <c r="H227" s="183" t="s">
        <v>42</v>
      </c>
      <c r="I227" s="183" t="s">
        <v>368</v>
      </c>
      <c r="J227" s="183">
        <v>43605.0</v>
      </c>
      <c r="K227" s="186" t="s">
        <v>543</v>
      </c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</row>
    <row r="228" ht="15.75" customHeight="1">
      <c r="A228" s="187">
        <v>44186.0</v>
      </c>
      <c r="B228" s="188" t="s">
        <v>626</v>
      </c>
      <c r="C228" s="189" t="s">
        <v>531</v>
      </c>
      <c r="D228" s="173" t="s">
        <v>525</v>
      </c>
      <c r="E228" s="185">
        <v>19000.0</v>
      </c>
      <c r="F228" s="173" t="s">
        <v>627</v>
      </c>
      <c r="G228" s="173" t="s">
        <v>319</v>
      </c>
      <c r="H228" s="173" t="s">
        <v>42</v>
      </c>
      <c r="I228" s="173" t="s">
        <v>319</v>
      </c>
      <c r="J228" s="183">
        <v>44068.0</v>
      </c>
      <c r="K228" s="190" t="s">
        <v>529</v>
      </c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</row>
    <row r="229" ht="15.75" customHeight="1">
      <c r="A229" s="187">
        <v>44187.0</v>
      </c>
      <c r="B229" s="188" t="s">
        <v>537</v>
      </c>
      <c r="C229" s="189" t="s">
        <v>515</v>
      </c>
      <c r="D229" s="173" t="s">
        <v>525</v>
      </c>
      <c r="E229" s="185">
        <v>6500.0</v>
      </c>
      <c r="F229" s="173" t="s">
        <v>538</v>
      </c>
      <c r="G229" s="183" t="s">
        <v>319</v>
      </c>
      <c r="H229" s="183" t="s">
        <v>42</v>
      </c>
      <c r="I229" s="183" t="s">
        <v>368</v>
      </c>
      <c r="J229" s="183">
        <v>43703.0</v>
      </c>
      <c r="K229" s="186" t="s">
        <v>521</v>
      </c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</row>
    <row r="230" ht="15.75" customHeight="1">
      <c r="A230" s="187">
        <v>44193.0</v>
      </c>
      <c r="B230" s="188" t="s">
        <v>582</v>
      </c>
      <c r="C230" s="189" t="s">
        <v>515</v>
      </c>
      <c r="D230" s="173" t="s">
        <v>525</v>
      </c>
      <c r="E230" s="185">
        <v>2000.0</v>
      </c>
      <c r="F230" s="173" t="s">
        <v>583</v>
      </c>
      <c r="G230" s="183" t="s">
        <v>319</v>
      </c>
      <c r="H230" s="183" t="s">
        <v>42</v>
      </c>
      <c r="I230" s="183" t="s">
        <v>368</v>
      </c>
      <c r="J230" s="183">
        <v>43564.0</v>
      </c>
      <c r="K230" s="186" t="s">
        <v>518</v>
      </c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</row>
    <row r="231" ht="15.75" customHeight="1">
      <c r="A231" s="187">
        <v>44193.0</v>
      </c>
      <c r="B231" s="188" t="s">
        <v>541</v>
      </c>
      <c r="C231" s="189" t="s">
        <v>515</v>
      </c>
      <c r="D231" s="173" t="s">
        <v>525</v>
      </c>
      <c r="E231" s="185">
        <v>40000.0</v>
      </c>
      <c r="F231" s="173" t="s">
        <v>542</v>
      </c>
      <c r="G231" s="183" t="s">
        <v>319</v>
      </c>
      <c r="H231" s="183" t="s">
        <v>42</v>
      </c>
      <c r="I231" s="183" t="s">
        <v>368</v>
      </c>
      <c r="J231" s="183">
        <v>43605.0</v>
      </c>
      <c r="K231" s="186" t="s">
        <v>543</v>
      </c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2"/>
      <c r="AC231" s="182"/>
      <c r="AD231" s="182"/>
      <c r="AE231" s="182"/>
    </row>
    <row r="232" ht="15.75" customHeight="1">
      <c r="A232" s="187">
        <v>44194.0</v>
      </c>
      <c r="B232" s="188" t="s">
        <v>577</v>
      </c>
      <c r="C232" s="189" t="s">
        <v>515</v>
      </c>
      <c r="D232" s="173" t="s">
        <v>525</v>
      </c>
      <c r="E232" s="185">
        <v>271260.25</v>
      </c>
      <c r="F232" s="173" t="s">
        <v>578</v>
      </c>
      <c r="G232" s="183" t="s">
        <v>319</v>
      </c>
      <c r="H232" s="183" t="s">
        <v>42</v>
      </c>
      <c r="I232" s="183" t="s">
        <v>368</v>
      </c>
      <c r="J232" s="183">
        <v>43867.0</v>
      </c>
      <c r="K232" s="186" t="s">
        <v>529</v>
      </c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</row>
    <row r="233" ht="15.75" customHeight="1">
      <c r="A233" s="196">
        <v>44199.0</v>
      </c>
      <c r="B233" s="197" t="s">
        <v>663</v>
      </c>
      <c r="C233" s="198" t="s">
        <v>515</v>
      </c>
      <c r="D233" s="173" t="s">
        <v>525</v>
      </c>
      <c r="E233" s="199">
        <v>40000.0</v>
      </c>
      <c r="F233" s="173" t="s">
        <v>664</v>
      </c>
      <c r="G233" s="183" t="s">
        <v>324</v>
      </c>
      <c r="H233" s="183" t="s">
        <v>665</v>
      </c>
      <c r="I233" s="183" t="s">
        <v>462</v>
      </c>
      <c r="J233" s="183">
        <v>44321.0</v>
      </c>
      <c r="K233" s="186" t="s">
        <v>529</v>
      </c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2"/>
      <c r="AC233" s="182"/>
      <c r="AD233" s="182"/>
      <c r="AE233" s="182"/>
    </row>
    <row r="234" ht="15.75" customHeight="1">
      <c r="A234" s="196">
        <v>44199.0</v>
      </c>
      <c r="B234" s="197" t="s">
        <v>666</v>
      </c>
      <c r="C234" s="198" t="s">
        <v>515</v>
      </c>
      <c r="D234" s="173" t="s">
        <v>525</v>
      </c>
      <c r="E234" s="199">
        <v>10000.0</v>
      </c>
      <c r="F234" s="173" t="s">
        <v>667</v>
      </c>
      <c r="G234" s="183" t="s">
        <v>324</v>
      </c>
      <c r="H234" s="183" t="s">
        <v>665</v>
      </c>
      <c r="I234" s="183" t="s">
        <v>462</v>
      </c>
      <c r="J234" s="183">
        <v>44295.0</v>
      </c>
      <c r="K234" s="186" t="s">
        <v>668</v>
      </c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2"/>
      <c r="AC234" s="182"/>
      <c r="AD234" s="182"/>
      <c r="AE234" s="182"/>
    </row>
    <row r="235" ht="15.75" customHeight="1">
      <c r="A235" s="196">
        <v>44199.0</v>
      </c>
      <c r="B235" s="197" t="s">
        <v>669</v>
      </c>
      <c r="C235" s="198" t="s">
        <v>515</v>
      </c>
      <c r="D235" s="173" t="s">
        <v>551</v>
      </c>
      <c r="E235" s="200">
        <v>459854.95</v>
      </c>
      <c r="F235" s="173" t="s">
        <v>670</v>
      </c>
      <c r="G235" s="183" t="s">
        <v>324</v>
      </c>
      <c r="H235" s="183" t="s">
        <v>665</v>
      </c>
      <c r="I235" s="183" t="s">
        <v>462</v>
      </c>
      <c r="J235" s="183">
        <v>44272.0</v>
      </c>
      <c r="K235" s="186" t="s">
        <v>671</v>
      </c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2"/>
      <c r="AC235" s="182"/>
      <c r="AD235" s="182"/>
      <c r="AE235" s="182"/>
    </row>
    <row r="236" ht="15.75" customHeight="1">
      <c r="A236" s="196">
        <v>44199.0</v>
      </c>
      <c r="B236" s="201" t="s">
        <v>672</v>
      </c>
      <c r="C236" s="198" t="s">
        <v>531</v>
      </c>
      <c r="D236" s="173" t="s">
        <v>525</v>
      </c>
      <c r="E236" s="199">
        <v>10000.0</v>
      </c>
      <c r="F236" s="173" t="s">
        <v>673</v>
      </c>
      <c r="G236" s="173" t="s">
        <v>41</v>
      </c>
      <c r="H236" s="173" t="s">
        <v>42</v>
      </c>
      <c r="I236" s="173" t="s">
        <v>401</v>
      </c>
      <c r="J236" s="183">
        <v>44263.0</v>
      </c>
      <c r="K236" s="190" t="s">
        <v>529</v>
      </c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2"/>
      <c r="AC236" s="182"/>
      <c r="AD236" s="182"/>
      <c r="AE236" s="182"/>
    </row>
    <row r="237" ht="15.75" customHeight="1">
      <c r="A237" s="196">
        <v>44200.0</v>
      </c>
      <c r="B237" s="197" t="s">
        <v>674</v>
      </c>
      <c r="C237" s="198" t="s">
        <v>515</v>
      </c>
      <c r="D237" s="173" t="s">
        <v>525</v>
      </c>
      <c r="E237" s="199">
        <v>200000.0</v>
      </c>
      <c r="F237" s="173" t="s">
        <v>675</v>
      </c>
      <c r="G237" s="183" t="s">
        <v>324</v>
      </c>
      <c r="H237" s="183" t="s">
        <v>665</v>
      </c>
      <c r="I237" s="183" t="s">
        <v>462</v>
      </c>
      <c r="J237" s="183">
        <v>44319.0</v>
      </c>
      <c r="K237" s="186" t="s">
        <v>529</v>
      </c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2"/>
      <c r="AC237" s="182"/>
      <c r="AD237" s="182"/>
      <c r="AE237" s="182"/>
    </row>
    <row r="238" ht="15.75" customHeight="1">
      <c r="A238" s="187">
        <v>44200.0</v>
      </c>
      <c r="B238" s="188" t="s">
        <v>554</v>
      </c>
      <c r="C238" s="189" t="s">
        <v>515</v>
      </c>
      <c r="D238" s="173" t="s">
        <v>525</v>
      </c>
      <c r="E238" s="185">
        <v>1500.0</v>
      </c>
      <c r="F238" s="173" t="s">
        <v>555</v>
      </c>
      <c r="G238" s="183" t="s">
        <v>319</v>
      </c>
      <c r="H238" s="183" t="s">
        <v>42</v>
      </c>
      <c r="I238" s="183" t="s">
        <v>458</v>
      </c>
      <c r="J238" s="183">
        <v>43559.0</v>
      </c>
      <c r="K238" s="186" t="s">
        <v>521</v>
      </c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</row>
    <row r="239" ht="15.75" customHeight="1">
      <c r="A239" s="187">
        <v>44200.0</v>
      </c>
      <c r="B239" s="188" t="s">
        <v>524</v>
      </c>
      <c r="C239" s="189" t="s">
        <v>515</v>
      </c>
      <c r="D239" s="173" t="s">
        <v>525</v>
      </c>
      <c r="E239" s="185">
        <v>10000.0</v>
      </c>
      <c r="F239" s="173" t="s">
        <v>526</v>
      </c>
      <c r="G239" s="183" t="s">
        <v>319</v>
      </c>
      <c r="H239" s="183" t="s">
        <v>42</v>
      </c>
      <c r="I239" s="183" t="s">
        <v>368</v>
      </c>
      <c r="J239" s="183">
        <v>43675.0</v>
      </c>
      <c r="K239" s="186" t="s">
        <v>521</v>
      </c>
      <c r="L239" s="20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</row>
    <row r="240" ht="15.75" customHeight="1">
      <c r="A240" s="187">
        <v>44200.0</v>
      </c>
      <c r="B240" s="188" t="s">
        <v>541</v>
      </c>
      <c r="C240" s="189" t="s">
        <v>515</v>
      </c>
      <c r="D240" s="173" t="s">
        <v>525</v>
      </c>
      <c r="E240" s="185">
        <v>15000.0</v>
      </c>
      <c r="F240" s="173" t="s">
        <v>542</v>
      </c>
      <c r="G240" s="183" t="s">
        <v>319</v>
      </c>
      <c r="H240" s="183" t="s">
        <v>42</v>
      </c>
      <c r="I240" s="183" t="s">
        <v>368</v>
      </c>
      <c r="J240" s="183">
        <v>43605.0</v>
      </c>
      <c r="K240" s="186" t="s">
        <v>543</v>
      </c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</row>
    <row r="241" ht="15.75" customHeight="1">
      <c r="A241" s="187">
        <v>44201.0</v>
      </c>
      <c r="B241" s="188" t="s">
        <v>537</v>
      </c>
      <c r="C241" s="189" t="s">
        <v>515</v>
      </c>
      <c r="D241" s="173" t="s">
        <v>525</v>
      </c>
      <c r="E241" s="192">
        <v>100638.85</v>
      </c>
      <c r="F241" s="173" t="s">
        <v>538</v>
      </c>
      <c r="G241" s="183" t="s">
        <v>319</v>
      </c>
      <c r="H241" s="183" t="s">
        <v>42</v>
      </c>
      <c r="I241" s="183" t="s">
        <v>368</v>
      </c>
      <c r="J241" s="183">
        <v>43703.0</v>
      </c>
      <c r="K241" s="186" t="s">
        <v>521</v>
      </c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</row>
    <row r="242" ht="15.75" customHeight="1">
      <c r="A242" s="187">
        <v>44201.0</v>
      </c>
      <c r="B242" s="188" t="s">
        <v>639</v>
      </c>
      <c r="C242" s="189" t="s">
        <v>531</v>
      </c>
      <c r="D242" s="173" t="s">
        <v>525</v>
      </c>
      <c r="E242" s="185">
        <v>5000.0</v>
      </c>
      <c r="F242" s="173" t="s">
        <v>640</v>
      </c>
      <c r="G242" s="173" t="s">
        <v>319</v>
      </c>
      <c r="H242" s="173" t="s">
        <v>42</v>
      </c>
      <c r="I242" s="173" t="s">
        <v>319</v>
      </c>
      <c r="J242" s="183">
        <v>43901.0</v>
      </c>
      <c r="K242" s="190" t="s">
        <v>611</v>
      </c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</row>
    <row r="243" ht="15.75" customHeight="1">
      <c r="A243" s="187">
        <v>44201.0</v>
      </c>
      <c r="B243" s="188" t="s">
        <v>676</v>
      </c>
      <c r="C243" s="189" t="s">
        <v>531</v>
      </c>
      <c r="D243" s="173" t="s">
        <v>525</v>
      </c>
      <c r="E243" s="185">
        <v>13400.0</v>
      </c>
      <c r="F243" s="173" t="s">
        <v>677</v>
      </c>
      <c r="G243" s="173" t="s">
        <v>319</v>
      </c>
      <c r="H243" s="173" t="s">
        <v>42</v>
      </c>
      <c r="I243" s="173" t="s">
        <v>319</v>
      </c>
      <c r="J243" s="183">
        <v>43847.0</v>
      </c>
      <c r="K243" s="190" t="s">
        <v>529</v>
      </c>
      <c r="L243" s="203"/>
      <c r="M243" s="20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</row>
    <row r="244" ht="15.75" customHeight="1">
      <c r="A244" s="187">
        <v>44202.0</v>
      </c>
      <c r="B244" s="194" t="s">
        <v>678</v>
      </c>
      <c r="C244" s="189" t="s">
        <v>515</v>
      </c>
      <c r="D244" s="173" t="s">
        <v>551</v>
      </c>
      <c r="E244" s="185">
        <v>5000.0</v>
      </c>
      <c r="F244" s="173" t="s">
        <v>679</v>
      </c>
      <c r="G244" s="183" t="s">
        <v>319</v>
      </c>
      <c r="H244" s="183" t="s">
        <v>42</v>
      </c>
      <c r="I244" s="183" t="s">
        <v>458</v>
      </c>
      <c r="J244" s="183">
        <v>43795.0</v>
      </c>
      <c r="K244" s="186" t="s">
        <v>543</v>
      </c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</row>
    <row r="245" ht="15.75" customHeight="1">
      <c r="A245" s="187">
        <v>44207.0</v>
      </c>
      <c r="B245" s="188" t="s">
        <v>573</v>
      </c>
      <c r="C245" s="189" t="s">
        <v>515</v>
      </c>
      <c r="D245" s="173" t="s">
        <v>525</v>
      </c>
      <c r="E245" s="185">
        <v>14000.0</v>
      </c>
      <c r="F245" s="173" t="s">
        <v>574</v>
      </c>
      <c r="G245" s="183" t="s">
        <v>319</v>
      </c>
      <c r="H245" s="183" t="s">
        <v>42</v>
      </c>
      <c r="I245" s="183" t="s">
        <v>368</v>
      </c>
      <c r="J245" s="183">
        <v>43894.0</v>
      </c>
      <c r="K245" s="186" t="s">
        <v>543</v>
      </c>
      <c r="L245" s="202"/>
      <c r="M245" s="203"/>
      <c r="N245" s="20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</row>
    <row r="246" ht="15.75" customHeight="1">
      <c r="A246" s="187">
        <v>44208.0</v>
      </c>
      <c r="B246" s="194" t="s">
        <v>537</v>
      </c>
      <c r="C246" s="189" t="s">
        <v>515</v>
      </c>
      <c r="D246" s="173" t="s">
        <v>525</v>
      </c>
      <c r="E246" s="185">
        <v>10000.0</v>
      </c>
      <c r="F246" s="173" t="s">
        <v>538</v>
      </c>
      <c r="G246" s="183" t="s">
        <v>319</v>
      </c>
      <c r="H246" s="183" t="s">
        <v>42</v>
      </c>
      <c r="I246" s="183" t="s">
        <v>368</v>
      </c>
      <c r="J246" s="183">
        <v>43703.0</v>
      </c>
      <c r="K246" s="186" t="s">
        <v>521</v>
      </c>
      <c r="L246" s="204"/>
      <c r="M246" s="202"/>
      <c r="N246" s="203"/>
      <c r="O246" s="20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</row>
    <row r="247" ht="15.75" customHeight="1">
      <c r="A247" s="187">
        <v>44209.0</v>
      </c>
      <c r="B247" s="188" t="s">
        <v>582</v>
      </c>
      <c r="C247" s="189" t="s">
        <v>515</v>
      </c>
      <c r="D247" s="173" t="s">
        <v>525</v>
      </c>
      <c r="E247" s="185">
        <v>24000.0</v>
      </c>
      <c r="F247" s="173" t="s">
        <v>583</v>
      </c>
      <c r="G247" s="183" t="s">
        <v>319</v>
      </c>
      <c r="H247" s="183" t="s">
        <v>42</v>
      </c>
      <c r="I247" s="183" t="s">
        <v>368</v>
      </c>
      <c r="J247" s="183">
        <v>43564.0</v>
      </c>
      <c r="K247" s="186" t="s">
        <v>518</v>
      </c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</row>
    <row r="248" ht="15.75" customHeight="1">
      <c r="A248" s="187">
        <v>44211.0</v>
      </c>
      <c r="B248" s="188" t="s">
        <v>680</v>
      </c>
      <c r="C248" s="189" t="s">
        <v>515</v>
      </c>
      <c r="D248" s="173" t="s">
        <v>551</v>
      </c>
      <c r="E248" s="200">
        <v>100832.44</v>
      </c>
      <c r="F248" s="173" t="s">
        <v>681</v>
      </c>
      <c r="G248" s="183" t="s">
        <v>319</v>
      </c>
      <c r="H248" s="183" t="s">
        <v>42</v>
      </c>
      <c r="I248" s="183" t="s">
        <v>368</v>
      </c>
      <c r="J248" s="183">
        <v>43725.0</v>
      </c>
      <c r="K248" s="186" t="s">
        <v>521</v>
      </c>
      <c r="L248" s="202"/>
      <c r="M248" s="204"/>
      <c r="N248" s="202"/>
      <c r="O248" s="203"/>
      <c r="P248" s="20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</row>
    <row r="249" ht="15.75" customHeight="1">
      <c r="A249" s="187">
        <v>44215.0</v>
      </c>
      <c r="B249" s="194" t="s">
        <v>541</v>
      </c>
      <c r="C249" s="189" t="s">
        <v>515</v>
      </c>
      <c r="D249" s="173" t="s">
        <v>525</v>
      </c>
      <c r="E249" s="185">
        <v>50000.0</v>
      </c>
      <c r="F249" s="173" t="s">
        <v>542</v>
      </c>
      <c r="G249" s="183" t="s">
        <v>319</v>
      </c>
      <c r="H249" s="183" t="s">
        <v>42</v>
      </c>
      <c r="I249" s="183" t="s">
        <v>368</v>
      </c>
      <c r="J249" s="183">
        <v>43605.0</v>
      </c>
      <c r="K249" s="186" t="s">
        <v>543</v>
      </c>
      <c r="L249" s="202"/>
      <c r="M249" s="202"/>
      <c r="N249" s="204"/>
      <c r="O249" s="202"/>
      <c r="P249" s="203"/>
      <c r="Q249" s="20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</row>
    <row r="250" ht="15.75" customHeight="1">
      <c r="A250" s="187">
        <v>44217.0</v>
      </c>
      <c r="B250" s="188" t="s">
        <v>682</v>
      </c>
      <c r="C250" s="189" t="s">
        <v>515</v>
      </c>
      <c r="D250" s="173" t="s">
        <v>525</v>
      </c>
      <c r="E250" s="185">
        <v>30000.0</v>
      </c>
      <c r="F250" s="173" t="s">
        <v>683</v>
      </c>
      <c r="G250" s="183" t="s">
        <v>319</v>
      </c>
      <c r="H250" s="183" t="s">
        <v>42</v>
      </c>
      <c r="I250" s="183" t="s">
        <v>458</v>
      </c>
      <c r="J250" s="183">
        <v>43822.0</v>
      </c>
      <c r="K250" s="186" t="s">
        <v>543</v>
      </c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2"/>
      <c r="AC250" s="182"/>
      <c r="AD250" s="182"/>
      <c r="AE250" s="182"/>
    </row>
    <row r="251" ht="15.75" customHeight="1">
      <c r="A251" s="187">
        <v>44218.0</v>
      </c>
      <c r="B251" s="188" t="s">
        <v>582</v>
      </c>
      <c r="C251" s="189" t="s">
        <v>515</v>
      </c>
      <c r="D251" s="173" t="s">
        <v>525</v>
      </c>
      <c r="E251" s="185">
        <v>13000.0</v>
      </c>
      <c r="F251" s="173" t="s">
        <v>583</v>
      </c>
      <c r="G251" s="183" t="s">
        <v>319</v>
      </c>
      <c r="H251" s="183" t="s">
        <v>42</v>
      </c>
      <c r="I251" s="183" t="s">
        <v>368</v>
      </c>
      <c r="J251" s="183">
        <v>43564.0</v>
      </c>
      <c r="K251" s="186" t="s">
        <v>518</v>
      </c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2"/>
      <c r="AC251" s="182"/>
      <c r="AD251" s="182"/>
      <c r="AE251" s="182"/>
    </row>
    <row r="252" ht="15.75" customHeight="1">
      <c r="A252" s="187">
        <v>44221.0</v>
      </c>
      <c r="B252" s="188" t="s">
        <v>541</v>
      </c>
      <c r="C252" s="189" t="s">
        <v>515</v>
      </c>
      <c r="D252" s="173" t="s">
        <v>525</v>
      </c>
      <c r="E252" s="185">
        <v>5000.0</v>
      </c>
      <c r="F252" s="173" t="s">
        <v>542</v>
      </c>
      <c r="G252" s="183" t="s">
        <v>319</v>
      </c>
      <c r="H252" s="183" t="s">
        <v>42</v>
      </c>
      <c r="I252" s="183" t="s">
        <v>368</v>
      </c>
      <c r="J252" s="183">
        <v>43605.0</v>
      </c>
      <c r="K252" s="186" t="s">
        <v>543</v>
      </c>
      <c r="L252" s="202"/>
      <c r="M252" s="202"/>
      <c r="N252" s="202"/>
      <c r="O252" s="204"/>
      <c r="P252" s="202"/>
      <c r="Q252" s="203"/>
      <c r="R252" s="20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2"/>
      <c r="AC252" s="182"/>
      <c r="AD252" s="182"/>
      <c r="AE252" s="182"/>
    </row>
    <row r="253" ht="15.75" customHeight="1">
      <c r="A253" s="187">
        <v>44223.0</v>
      </c>
      <c r="B253" s="188" t="s">
        <v>537</v>
      </c>
      <c r="C253" s="189" t="s">
        <v>515</v>
      </c>
      <c r="D253" s="173" t="s">
        <v>525</v>
      </c>
      <c r="E253" s="185">
        <v>3000.0</v>
      </c>
      <c r="F253" s="173" t="s">
        <v>538</v>
      </c>
      <c r="G253" s="183" t="s">
        <v>319</v>
      </c>
      <c r="H253" s="183" t="s">
        <v>42</v>
      </c>
      <c r="I253" s="183" t="s">
        <v>368</v>
      </c>
      <c r="J253" s="183">
        <v>43703.0</v>
      </c>
      <c r="K253" s="186" t="s">
        <v>521</v>
      </c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2"/>
      <c r="AC253" s="182"/>
      <c r="AD253" s="182"/>
      <c r="AE253" s="182"/>
    </row>
    <row r="254" ht="15.75" customHeight="1">
      <c r="A254" s="187">
        <v>44228.0</v>
      </c>
      <c r="B254" s="188" t="s">
        <v>524</v>
      </c>
      <c r="C254" s="189" t="s">
        <v>515</v>
      </c>
      <c r="D254" s="173" t="s">
        <v>525</v>
      </c>
      <c r="E254" s="185">
        <v>37000.0</v>
      </c>
      <c r="F254" s="173" t="s">
        <v>526</v>
      </c>
      <c r="G254" s="183" t="s">
        <v>319</v>
      </c>
      <c r="H254" s="183" t="s">
        <v>42</v>
      </c>
      <c r="I254" s="183" t="s">
        <v>368</v>
      </c>
      <c r="J254" s="183">
        <v>43675.0</v>
      </c>
      <c r="K254" s="186" t="s">
        <v>521</v>
      </c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2"/>
      <c r="AC254" s="182"/>
      <c r="AD254" s="182"/>
      <c r="AE254" s="182"/>
    </row>
    <row r="255" ht="15.75" customHeight="1">
      <c r="A255" s="183">
        <v>44229.0</v>
      </c>
      <c r="B255" s="184" t="s">
        <v>684</v>
      </c>
      <c r="C255" s="173" t="s">
        <v>531</v>
      </c>
      <c r="D255" s="173" t="s">
        <v>516</v>
      </c>
      <c r="E255" s="185">
        <v>0.0</v>
      </c>
      <c r="F255" s="173" t="s">
        <v>685</v>
      </c>
      <c r="G255" s="173" t="s">
        <v>324</v>
      </c>
      <c r="H255" s="173" t="s">
        <v>42</v>
      </c>
      <c r="I255" s="173" t="s">
        <v>329</v>
      </c>
      <c r="J255" s="183">
        <v>44167.0</v>
      </c>
      <c r="K255" s="190" t="s">
        <v>518</v>
      </c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2"/>
      <c r="AC255" s="182"/>
      <c r="AD255" s="182"/>
      <c r="AE255" s="182"/>
    </row>
    <row r="256" ht="15.75" customHeight="1">
      <c r="A256" s="187">
        <v>44229.0</v>
      </c>
      <c r="B256" s="188" t="s">
        <v>649</v>
      </c>
      <c r="C256" s="189" t="s">
        <v>515</v>
      </c>
      <c r="D256" s="173" t="s">
        <v>525</v>
      </c>
      <c r="E256" s="185">
        <v>49992.45</v>
      </c>
      <c r="F256" s="173" t="s">
        <v>650</v>
      </c>
      <c r="G256" s="183" t="s">
        <v>319</v>
      </c>
      <c r="H256" s="183" t="s">
        <v>42</v>
      </c>
      <c r="I256" s="183" t="s">
        <v>368</v>
      </c>
      <c r="J256" s="183">
        <v>43873.0</v>
      </c>
      <c r="K256" s="186" t="s">
        <v>529</v>
      </c>
      <c r="L256" s="202"/>
      <c r="M256" s="202"/>
      <c r="N256" s="202"/>
      <c r="O256" s="204"/>
      <c r="P256" s="202"/>
      <c r="Q256" s="203"/>
      <c r="R256" s="20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2"/>
      <c r="AC256" s="182"/>
      <c r="AD256" s="182"/>
      <c r="AE256" s="182"/>
      <c r="AF256" s="182"/>
      <c r="AG256" s="182"/>
      <c r="AH256" s="182"/>
      <c r="AI256" s="182"/>
      <c r="AJ256" s="182"/>
      <c r="AK256" s="182"/>
      <c r="AL256" s="182"/>
      <c r="AM256" s="182"/>
      <c r="AN256" s="182"/>
      <c r="AO256" s="182"/>
      <c r="AP256" s="182"/>
      <c r="AQ256" s="182"/>
      <c r="AR256" s="182"/>
      <c r="AS256" s="182"/>
      <c r="AT256" s="182"/>
      <c r="AU256" s="182"/>
    </row>
    <row r="257" ht="15.75" customHeight="1">
      <c r="A257" s="187">
        <v>44230.0</v>
      </c>
      <c r="B257" s="188" t="s">
        <v>530</v>
      </c>
      <c r="C257" s="189" t="s">
        <v>531</v>
      </c>
      <c r="D257" s="173" t="s">
        <v>525</v>
      </c>
      <c r="E257" s="185">
        <v>80000.0</v>
      </c>
      <c r="F257" s="173" t="s">
        <v>270</v>
      </c>
      <c r="G257" s="173" t="s">
        <v>319</v>
      </c>
      <c r="H257" s="173" t="s">
        <v>42</v>
      </c>
      <c r="I257" s="173" t="s">
        <v>319</v>
      </c>
      <c r="J257" s="183">
        <v>43749.0</v>
      </c>
      <c r="K257" s="190" t="s">
        <v>521</v>
      </c>
      <c r="L257" s="202"/>
      <c r="M257" s="202"/>
      <c r="N257" s="202"/>
      <c r="O257" s="202"/>
      <c r="P257" s="204"/>
      <c r="Q257" s="202"/>
      <c r="R257" s="203"/>
      <c r="S257" s="202"/>
      <c r="T257" s="182"/>
      <c r="U257" s="182"/>
      <c r="V257" s="182"/>
      <c r="W257" s="182"/>
      <c r="X257" s="182"/>
      <c r="Y257" s="182"/>
      <c r="Z257" s="182"/>
      <c r="AA257" s="182"/>
      <c r="AB257" s="182"/>
      <c r="AC257" s="182"/>
      <c r="AD257" s="182"/>
      <c r="AE257" s="182"/>
      <c r="AF257" s="182"/>
      <c r="AG257" s="182"/>
      <c r="AH257" s="182"/>
      <c r="AI257" s="182"/>
      <c r="AJ257" s="182"/>
      <c r="AK257" s="182"/>
      <c r="AL257" s="182"/>
      <c r="AM257" s="182"/>
      <c r="AN257" s="182"/>
      <c r="AO257" s="182"/>
      <c r="AP257" s="182"/>
      <c r="AQ257" s="182"/>
      <c r="AR257" s="182"/>
      <c r="AS257" s="182"/>
      <c r="AT257" s="182"/>
      <c r="AU257" s="182"/>
    </row>
    <row r="258" ht="15.75" customHeight="1">
      <c r="A258" s="187">
        <v>44230.0</v>
      </c>
      <c r="B258" s="188" t="s">
        <v>633</v>
      </c>
      <c r="C258" s="189" t="s">
        <v>531</v>
      </c>
      <c r="D258" s="173" t="s">
        <v>525</v>
      </c>
      <c r="E258" s="185">
        <v>5000.0</v>
      </c>
      <c r="F258" s="173" t="s">
        <v>634</v>
      </c>
      <c r="G258" s="173" t="s">
        <v>319</v>
      </c>
      <c r="H258" s="173" t="s">
        <v>42</v>
      </c>
      <c r="I258" s="173" t="s">
        <v>319</v>
      </c>
      <c r="J258" s="183">
        <v>44043.0</v>
      </c>
      <c r="K258" s="190" t="s">
        <v>529</v>
      </c>
      <c r="L258" s="202"/>
      <c r="M258" s="202"/>
      <c r="N258" s="202"/>
      <c r="O258" s="202"/>
      <c r="P258" s="202"/>
      <c r="Q258" s="204"/>
      <c r="R258" s="202"/>
      <c r="S258" s="203"/>
      <c r="T258" s="20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2"/>
      <c r="AT258" s="182"/>
      <c r="AU258" s="182"/>
    </row>
    <row r="259" ht="15.75" customHeight="1">
      <c r="A259" s="187">
        <v>44230.0</v>
      </c>
      <c r="B259" s="188" t="s">
        <v>591</v>
      </c>
      <c r="C259" s="189" t="s">
        <v>515</v>
      </c>
      <c r="D259" s="173" t="s">
        <v>525</v>
      </c>
      <c r="E259" s="185">
        <v>100000.0</v>
      </c>
      <c r="F259" s="173" t="s">
        <v>592</v>
      </c>
      <c r="G259" s="183" t="s">
        <v>319</v>
      </c>
      <c r="H259" s="183" t="s">
        <v>42</v>
      </c>
      <c r="I259" s="183" t="s">
        <v>368</v>
      </c>
      <c r="J259" s="183">
        <v>43888.0</v>
      </c>
      <c r="K259" s="186" t="s">
        <v>529</v>
      </c>
      <c r="L259" s="202"/>
      <c r="M259" s="202"/>
      <c r="N259" s="202"/>
      <c r="O259" s="202"/>
      <c r="P259" s="202"/>
      <c r="Q259" s="204"/>
      <c r="R259" s="202"/>
      <c r="S259" s="203"/>
      <c r="T259" s="20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2"/>
      <c r="AT259" s="182"/>
      <c r="AU259" s="182"/>
    </row>
    <row r="260" ht="15.75" customHeight="1">
      <c r="A260" s="187">
        <v>44235.0</v>
      </c>
      <c r="B260" s="188" t="s">
        <v>564</v>
      </c>
      <c r="C260" s="189" t="s">
        <v>565</v>
      </c>
      <c r="D260" s="173" t="s">
        <v>525</v>
      </c>
      <c r="E260" s="185">
        <v>75000.0</v>
      </c>
      <c r="F260" s="173" t="s">
        <v>566</v>
      </c>
      <c r="G260" s="183" t="s">
        <v>324</v>
      </c>
      <c r="H260" s="183" t="s">
        <v>42</v>
      </c>
      <c r="I260" s="183" t="s">
        <v>335</v>
      </c>
      <c r="J260" s="183">
        <v>43797.0</v>
      </c>
      <c r="K260" s="186" t="s">
        <v>543</v>
      </c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2"/>
      <c r="AT260" s="182"/>
      <c r="AU260" s="182"/>
    </row>
    <row r="261" ht="15.75" customHeight="1">
      <c r="A261" s="187">
        <v>44236.0</v>
      </c>
      <c r="B261" s="188" t="s">
        <v>686</v>
      </c>
      <c r="C261" s="189" t="s">
        <v>531</v>
      </c>
      <c r="D261" s="173" t="s">
        <v>525</v>
      </c>
      <c r="E261" s="185">
        <v>40000.0</v>
      </c>
      <c r="F261" s="173" t="s">
        <v>687</v>
      </c>
      <c r="G261" s="173" t="s">
        <v>324</v>
      </c>
      <c r="H261" s="173" t="s">
        <v>42</v>
      </c>
      <c r="I261" s="173" t="s">
        <v>486</v>
      </c>
      <c r="J261" s="183">
        <v>44089.0</v>
      </c>
      <c r="K261" s="190" t="s">
        <v>668</v>
      </c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 t="s">
        <v>516</v>
      </c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2"/>
      <c r="AT261" s="182"/>
      <c r="AU261" s="182"/>
    </row>
    <row r="262" ht="15.75" customHeight="1">
      <c r="A262" s="187">
        <v>44237.0</v>
      </c>
      <c r="B262" s="188" t="s">
        <v>639</v>
      </c>
      <c r="C262" s="189" t="s">
        <v>531</v>
      </c>
      <c r="D262" s="173" t="s">
        <v>525</v>
      </c>
      <c r="E262" s="185">
        <v>60000.0</v>
      </c>
      <c r="F262" s="173" t="s">
        <v>640</v>
      </c>
      <c r="G262" s="173" t="s">
        <v>319</v>
      </c>
      <c r="H262" s="173" t="s">
        <v>42</v>
      </c>
      <c r="I262" s="173" t="s">
        <v>319</v>
      </c>
      <c r="J262" s="183">
        <v>43901.0</v>
      </c>
      <c r="K262" s="190" t="s">
        <v>611</v>
      </c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 t="s">
        <v>551</v>
      </c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2"/>
      <c r="AT262" s="182"/>
      <c r="AU262" s="182"/>
    </row>
    <row r="263" ht="15.75" customHeight="1">
      <c r="A263" s="187">
        <v>44239.0</v>
      </c>
      <c r="B263" s="188" t="s">
        <v>688</v>
      </c>
      <c r="C263" s="189" t="s">
        <v>515</v>
      </c>
      <c r="D263" s="173" t="s">
        <v>525</v>
      </c>
      <c r="E263" s="185">
        <v>0.0</v>
      </c>
      <c r="F263" s="173" t="s">
        <v>689</v>
      </c>
      <c r="G263" s="183" t="s">
        <v>319</v>
      </c>
      <c r="H263" s="183" t="s">
        <v>42</v>
      </c>
      <c r="I263" s="183" t="s">
        <v>368</v>
      </c>
      <c r="J263" s="183">
        <v>43888.0</v>
      </c>
      <c r="K263" s="186" t="s">
        <v>543</v>
      </c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 t="s">
        <v>525</v>
      </c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2"/>
      <c r="AT263" s="182"/>
      <c r="AU263" s="182"/>
    </row>
    <row r="264" ht="15.75" customHeight="1">
      <c r="A264" s="187">
        <v>44246.0</v>
      </c>
      <c r="B264" s="188" t="s">
        <v>690</v>
      </c>
      <c r="C264" s="189" t="s">
        <v>531</v>
      </c>
      <c r="D264" s="173" t="s">
        <v>525</v>
      </c>
      <c r="E264" s="185">
        <v>147535.36</v>
      </c>
      <c r="F264" s="173" t="s">
        <v>691</v>
      </c>
      <c r="G264" s="173" t="s">
        <v>319</v>
      </c>
      <c r="H264" s="173" t="s">
        <v>42</v>
      </c>
      <c r="I264" s="173" t="s">
        <v>319</v>
      </c>
      <c r="J264" s="183">
        <v>44180.0</v>
      </c>
      <c r="K264" s="190" t="s">
        <v>529</v>
      </c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2"/>
      <c r="AT264" s="182"/>
      <c r="AU264" s="182"/>
    </row>
    <row r="265" ht="15.75" customHeight="1">
      <c r="A265" s="187">
        <v>44246.0</v>
      </c>
      <c r="B265" s="188" t="s">
        <v>571</v>
      </c>
      <c r="C265" s="189" t="s">
        <v>515</v>
      </c>
      <c r="D265" s="173" t="s">
        <v>525</v>
      </c>
      <c r="E265" s="185">
        <v>10000.0</v>
      </c>
      <c r="F265" s="173" t="s">
        <v>572</v>
      </c>
      <c r="G265" s="183" t="s">
        <v>319</v>
      </c>
      <c r="H265" s="183" t="s">
        <v>42</v>
      </c>
      <c r="I265" s="183" t="s">
        <v>368</v>
      </c>
      <c r="J265" s="183">
        <v>43717.0</v>
      </c>
      <c r="K265" s="186" t="s">
        <v>521</v>
      </c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2"/>
      <c r="AT265" s="182"/>
      <c r="AU265" s="182"/>
    </row>
    <row r="266" ht="15.75" customHeight="1">
      <c r="A266" s="187">
        <v>44251.0</v>
      </c>
      <c r="B266" s="188" t="s">
        <v>692</v>
      </c>
      <c r="C266" s="189" t="s">
        <v>515</v>
      </c>
      <c r="D266" s="173" t="s">
        <v>525</v>
      </c>
      <c r="E266" s="185">
        <v>7000.0</v>
      </c>
      <c r="F266" s="173" t="s">
        <v>693</v>
      </c>
      <c r="G266" s="183" t="s">
        <v>324</v>
      </c>
      <c r="H266" s="183" t="s">
        <v>42</v>
      </c>
      <c r="I266" s="183" t="s">
        <v>409</v>
      </c>
      <c r="J266" s="183">
        <v>43417.0</v>
      </c>
      <c r="K266" s="186" t="s">
        <v>694</v>
      </c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182"/>
      <c r="AT266" s="182"/>
      <c r="AU266" s="182"/>
    </row>
    <row r="267" ht="15.75" customHeight="1">
      <c r="A267" s="183">
        <v>44252.0</v>
      </c>
      <c r="B267" s="184" t="s">
        <v>547</v>
      </c>
      <c r="C267" s="173" t="s">
        <v>531</v>
      </c>
      <c r="D267" s="173" t="s">
        <v>516</v>
      </c>
      <c r="E267" s="185">
        <v>0.0</v>
      </c>
      <c r="F267" s="173" t="s">
        <v>548</v>
      </c>
      <c r="G267" s="173" t="s">
        <v>319</v>
      </c>
      <c r="H267" s="173" t="s">
        <v>42</v>
      </c>
      <c r="I267" s="173" t="s">
        <v>319</v>
      </c>
      <c r="J267" s="183">
        <v>44252.0</v>
      </c>
      <c r="K267" s="190" t="s">
        <v>543</v>
      </c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2"/>
      <c r="AC267" s="182"/>
      <c r="AD267" s="182"/>
      <c r="AE267" s="182"/>
      <c r="AF267" s="182"/>
      <c r="AG267" s="182"/>
      <c r="AH267" s="182"/>
      <c r="AI267" s="182"/>
      <c r="AJ267" s="182"/>
      <c r="AK267" s="182"/>
      <c r="AL267" s="182"/>
      <c r="AM267" s="182"/>
      <c r="AN267" s="182"/>
      <c r="AO267" s="182"/>
      <c r="AP267" s="182"/>
      <c r="AQ267" s="182"/>
      <c r="AR267" s="182"/>
      <c r="AS267" s="182"/>
      <c r="AT267" s="182"/>
      <c r="AU267" s="182"/>
    </row>
    <row r="268" ht="15.75" customHeight="1">
      <c r="A268" s="187">
        <v>44252.0</v>
      </c>
      <c r="B268" s="188" t="s">
        <v>567</v>
      </c>
      <c r="C268" s="189" t="s">
        <v>531</v>
      </c>
      <c r="D268" s="173" t="s">
        <v>525</v>
      </c>
      <c r="E268" s="185">
        <v>359512.5</v>
      </c>
      <c r="F268" s="173" t="s">
        <v>568</v>
      </c>
      <c r="G268" s="173" t="s">
        <v>319</v>
      </c>
      <c r="H268" s="173" t="s">
        <v>42</v>
      </c>
      <c r="I268" s="173" t="s">
        <v>319</v>
      </c>
      <c r="J268" s="183">
        <v>44225.0</v>
      </c>
      <c r="K268" s="190" t="s">
        <v>529</v>
      </c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2"/>
      <c r="AC268" s="182"/>
      <c r="AD268" s="182"/>
      <c r="AE268" s="182"/>
      <c r="AF268" s="182"/>
      <c r="AG268" s="182"/>
      <c r="AH268" s="182"/>
      <c r="AI268" s="182"/>
      <c r="AJ268" s="182"/>
      <c r="AK268" s="182"/>
      <c r="AL268" s="182"/>
      <c r="AM268" s="182"/>
      <c r="AN268" s="182"/>
      <c r="AO268" s="182"/>
      <c r="AP268" s="182"/>
      <c r="AQ268" s="182"/>
      <c r="AR268" s="182"/>
      <c r="AS268" s="182"/>
      <c r="AT268" s="182"/>
      <c r="AU268" s="182"/>
    </row>
    <row r="269" ht="15.75" customHeight="1">
      <c r="A269" s="187">
        <v>44252.0</v>
      </c>
      <c r="B269" s="188" t="s">
        <v>530</v>
      </c>
      <c r="C269" s="189" t="s">
        <v>531</v>
      </c>
      <c r="D269" s="173" t="s">
        <v>525</v>
      </c>
      <c r="E269" s="185">
        <v>0.0</v>
      </c>
      <c r="F269" s="173" t="s">
        <v>270</v>
      </c>
      <c r="G269" s="173" t="s">
        <v>319</v>
      </c>
      <c r="H269" s="173" t="s">
        <v>42</v>
      </c>
      <c r="I269" s="173" t="s">
        <v>319</v>
      </c>
      <c r="J269" s="183">
        <v>43749.0</v>
      </c>
      <c r="K269" s="190" t="s">
        <v>521</v>
      </c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2"/>
      <c r="AC269" s="182"/>
      <c r="AD269" s="182"/>
      <c r="AE269" s="182"/>
      <c r="AF269" s="182"/>
      <c r="AG269" s="182"/>
      <c r="AH269" s="182"/>
      <c r="AI269" s="182"/>
      <c r="AJ269" s="182"/>
      <c r="AK269" s="182"/>
      <c r="AL269" s="182"/>
      <c r="AM269" s="182"/>
      <c r="AN269" s="182"/>
      <c r="AO269" s="182"/>
      <c r="AP269" s="182"/>
      <c r="AQ269" s="182"/>
      <c r="AR269" s="182"/>
      <c r="AS269" s="182"/>
      <c r="AT269" s="182"/>
      <c r="AU269" s="182"/>
    </row>
    <row r="270" ht="15.75" customHeight="1">
      <c r="A270" s="187">
        <v>44252.0</v>
      </c>
      <c r="B270" s="188" t="s">
        <v>633</v>
      </c>
      <c r="C270" s="189" t="s">
        <v>531</v>
      </c>
      <c r="D270" s="173" t="s">
        <v>525</v>
      </c>
      <c r="E270" s="185">
        <v>30000.0</v>
      </c>
      <c r="F270" s="173" t="s">
        <v>634</v>
      </c>
      <c r="G270" s="173" t="s">
        <v>319</v>
      </c>
      <c r="H270" s="173" t="s">
        <v>42</v>
      </c>
      <c r="I270" s="173" t="s">
        <v>319</v>
      </c>
      <c r="J270" s="183">
        <v>44043.0</v>
      </c>
      <c r="K270" s="190" t="s">
        <v>529</v>
      </c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182"/>
      <c r="AT270" s="182"/>
      <c r="AU270" s="182"/>
    </row>
    <row r="271" ht="15.75" customHeight="1">
      <c r="A271" s="183">
        <v>44253.0</v>
      </c>
      <c r="B271" s="184" t="s">
        <v>695</v>
      </c>
      <c r="C271" s="173" t="s">
        <v>531</v>
      </c>
      <c r="D271" s="173" t="s">
        <v>516</v>
      </c>
      <c r="E271" s="185">
        <v>0.0</v>
      </c>
      <c r="F271" s="173" t="s">
        <v>696</v>
      </c>
      <c r="G271" s="173" t="s">
        <v>41</v>
      </c>
      <c r="H271" s="173" t="s">
        <v>42</v>
      </c>
      <c r="I271" s="173" t="s">
        <v>397</v>
      </c>
      <c r="J271" s="183">
        <v>44183.0</v>
      </c>
      <c r="K271" s="190" t="s">
        <v>529</v>
      </c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  <c r="AH271" s="182"/>
      <c r="AI271" s="182"/>
      <c r="AJ271" s="182"/>
      <c r="AK271" s="182"/>
      <c r="AL271" s="182"/>
      <c r="AM271" s="182"/>
      <c r="AN271" s="182"/>
      <c r="AO271" s="182"/>
      <c r="AP271" s="182"/>
      <c r="AQ271" s="182"/>
      <c r="AR271" s="182"/>
      <c r="AS271" s="182"/>
      <c r="AT271" s="182"/>
      <c r="AU271" s="182"/>
    </row>
    <row r="272" ht="15.75" customHeight="1">
      <c r="A272" s="187">
        <v>44253.0</v>
      </c>
      <c r="B272" s="188" t="s">
        <v>697</v>
      </c>
      <c r="C272" s="189" t="s">
        <v>531</v>
      </c>
      <c r="D272" s="173" t="s">
        <v>525</v>
      </c>
      <c r="E272" s="185">
        <v>600000.0</v>
      </c>
      <c r="F272" s="173" t="s">
        <v>698</v>
      </c>
      <c r="G272" s="173" t="s">
        <v>41</v>
      </c>
      <c r="H272" s="173" t="s">
        <v>42</v>
      </c>
      <c r="I272" s="173" t="s">
        <v>384</v>
      </c>
      <c r="J272" s="183">
        <v>44067.0</v>
      </c>
      <c r="K272" s="190" t="s">
        <v>518</v>
      </c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  <c r="AA272" s="182"/>
      <c r="AB272" s="182"/>
      <c r="AC272" s="182"/>
      <c r="AD272" s="182"/>
      <c r="AE272" s="182"/>
      <c r="AF272" s="182"/>
      <c r="AG272" s="182"/>
      <c r="AH272" s="182"/>
      <c r="AI272" s="182"/>
      <c r="AJ272" s="182"/>
      <c r="AK272" s="182"/>
      <c r="AL272" s="182"/>
      <c r="AM272" s="182"/>
      <c r="AN272" s="182"/>
      <c r="AO272" s="182"/>
      <c r="AP272" s="182"/>
      <c r="AQ272" s="182"/>
      <c r="AR272" s="182"/>
      <c r="AS272" s="182"/>
      <c r="AT272" s="182"/>
      <c r="AU272" s="182"/>
    </row>
    <row r="273" ht="15.75" customHeight="1">
      <c r="A273" s="187">
        <v>44253.0</v>
      </c>
      <c r="B273" s="188" t="s">
        <v>695</v>
      </c>
      <c r="C273" s="189" t="s">
        <v>531</v>
      </c>
      <c r="D273" s="173" t="s">
        <v>525</v>
      </c>
      <c r="E273" s="185">
        <v>33961.75</v>
      </c>
      <c r="F273" s="173" t="s">
        <v>696</v>
      </c>
      <c r="G273" s="173" t="s">
        <v>41</v>
      </c>
      <c r="H273" s="173" t="s">
        <v>42</v>
      </c>
      <c r="I273" s="173" t="s">
        <v>397</v>
      </c>
      <c r="J273" s="183">
        <v>44183.0</v>
      </c>
      <c r="K273" s="190" t="s">
        <v>529</v>
      </c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  <c r="AA273" s="182"/>
      <c r="AB273" s="182"/>
      <c r="AC273" s="182"/>
      <c r="AD273" s="182"/>
      <c r="AE273" s="182"/>
      <c r="AF273" s="182"/>
      <c r="AG273" s="182"/>
      <c r="AH273" s="182"/>
      <c r="AI273" s="182"/>
      <c r="AJ273" s="182"/>
      <c r="AK273" s="182"/>
      <c r="AL273" s="182"/>
      <c r="AM273" s="182"/>
      <c r="AN273" s="182"/>
      <c r="AO273" s="182"/>
      <c r="AP273" s="182"/>
      <c r="AQ273" s="182"/>
      <c r="AR273" s="182"/>
      <c r="AS273" s="182"/>
      <c r="AT273" s="182"/>
      <c r="AU273" s="182"/>
    </row>
    <row r="274" ht="15.75" customHeight="1">
      <c r="A274" s="187">
        <v>44258.0</v>
      </c>
      <c r="B274" s="188" t="s">
        <v>554</v>
      </c>
      <c r="C274" s="189" t="s">
        <v>515</v>
      </c>
      <c r="D274" s="173" t="s">
        <v>525</v>
      </c>
      <c r="E274" s="185">
        <v>47591.43</v>
      </c>
      <c r="F274" s="173" t="s">
        <v>555</v>
      </c>
      <c r="G274" s="183" t="s">
        <v>319</v>
      </c>
      <c r="H274" s="183" t="s">
        <v>42</v>
      </c>
      <c r="I274" s="183" t="s">
        <v>458</v>
      </c>
      <c r="J274" s="183">
        <v>43559.0</v>
      </c>
      <c r="K274" s="186" t="s">
        <v>521</v>
      </c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  <c r="AA274" s="182"/>
      <c r="AB274" s="182"/>
      <c r="AC274" s="182"/>
      <c r="AD274" s="182"/>
      <c r="AE274" s="182"/>
      <c r="AF274" s="182"/>
      <c r="AG274" s="182"/>
      <c r="AH274" s="182"/>
      <c r="AI274" s="182"/>
      <c r="AJ274" s="182"/>
      <c r="AK274" s="182"/>
      <c r="AL274" s="182"/>
      <c r="AM274" s="182"/>
      <c r="AN274" s="182"/>
      <c r="AO274" s="182"/>
      <c r="AP274" s="182"/>
      <c r="AQ274" s="182"/>
      <c r="AR274" s="182"/>
      <c r="AS274" s="182"/>
      <c r="AT274" s="182"/>
      <c r="AU274" s="182"/>
    </row>
    <row r="275" ht="15.75" customHeight="1">
      <c r="A275" s="187">
        <v>44258.0</v>
      </c>
      <c r="B275" s="188" t="s">
        <v>699</v>
      </c>
      <c r="C275" s="189" t="s">
        <v>515</v>
      </c>
      <c r="D275" s="173" t="s">
        <v>551</v>
      </c>
      <c r="E275" s="185">
        <v>5000.0</v>
      </c>
      <c r="F275" s="173" t="s">
        <v>700</v>
      </c>
      <c r="G275" s="183" t="s">
        <v>324</v>
      </c>
      <c r="H275" s="183" t="s">
        <v>42</v>
      </c>
      <c r="I275" s="183" t="s">
        <v>409</v>
      </c>
      <c r="J275" s="183">
        <v>43416.0</v>
      </c>
      <c r="K275" s="186" t="s">
        <v>518</v>
      </c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  <c r="AA275" s="182"/>
      <c r="AB275" s="182"/>
      <c r="AC275" s="182"/>
      <c r="AD275" s="182"/>
      <c r="AE275" s="182"/>
      <c r="AF275" s="182"/>
      <c r="AG275" s="182"/>
      <c r="AH275" s="182"/>
      <c r="AI275" s="182"/>
      <c r="AJ275" s="182"/>
      <c r="AK275" s="182"/>
      <c r="AL275" s="182"/>
      <c r="AM275" s="182"/>
      <c r="AN275" s="182"/>
      <c r="AO275" s="182"/>
      <c r="AP275" s="182"/>
      <c r="AQ275" s="182"/>
      <c r="AR275" s="182"/>
      <c r="AS275" s="182"/>
      <c r="AT275" s="182"/>
      <c r="AU275" s="182"/>
    </row>
    <row r="276" ht="15.75" customHeight="1">
      <c r="A276" s="187">
        <v>44258.0</v>
      </c>
      <c r="B276" s="188" t="s">
        <v>564</v>
      </c>
      <c r="C276" s="189" t="s">
        <v>565</v>
      </c>
      <c r="D276" s="173" t="s">
        <v>551</v>
      </c>
      <c r="E276" s="185">
        <v>721960.02</v>
      </c>
      <c r="F276" s="173" t="s">
        <v>566</v>
      </c>
      <c r="G276" s="183" t="s">
        <v>324</v>
      </c>
      <c r="H276" s="183" t="s">
        <v>42</v>
      </c>
      <c r="I276" s="183" t="s">
        <v>335</v>
      </c>
      <c r="J276" s="183">
        <v>43797.0</v>
      </c>
      <c r="K276" s="186" t="s">
        <v>543</v>
      </c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  <c r="AA276" s="182"/>
      <c r="AB276" s="182"/>
      <c r="AC276" s="182"/>
      <c r="AD276" s="182"/>
      <c r="AE276" s="182"/>
      <c r="AF276" s="182"/>
      <c r="AG276" s="182"/>
      <c r="AH276" s="182"/>
      <c r="AI276" s="182"/>
      <c r="AJ276" s="182"/>
      <c r="AK276" s="182"/>
      <c r="AL276" s="182"/>
      <c r="AM276" s="182"/>
      <c r="AN276" s="182"/>
      <c r="AO276" s="182"/>
      <c r="AP276" s="182"/>
      <c r="AQ276" s="182"/>
      <c r="AR276" s="182"/>
      <c r="AS276" s="182"/>
      <c r="AT276" s="182"/>
      <c r="AU276" s="182"/>
    </row>
    <row r="277" ht="15.75" customHeight="1">
      <c r="A277" s="187">
        <v>44260.0</v>
      </c>
      <c r="B277" s="188" t="s">
        <v>591</v>
      </c>
      <c r="C277" s="189" t="s">
        <v>515</v>
      </c>
      <c r="D277" s="173" t="s">
        <v>525</v>
      </c>
      <c r="E277" s="185">
        <v>50844.88</v>
      </c>
      <c r="F277" s="173" t="s">
        <v>592</v>
      </c>
      <c r="G277" s="183" t="s">
        <v>319</v>
      </c>
      <c r="H277" s="183" t="s">
        <v>42</v>
      </c>
      <c r="I277" s="183" t="s">
        <v>368</v>
      </c>
      <c r="J277" s="183">
        <v>43888.0</v>
      </c>
      <c r="K277" s="186" t="s">
        <v>529</v>
      </c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2"/>
      <c r="AC277" s="182"/>
      <c r="AD277" s="182"/>
      <c r="AE277" s="182"/>
      <c r="AF277" s="182"/>
      <c r="AG277" s="182"/>
      <c r="AH277" s="182"/>
      <c r="AI277" s="182"/>
      <c r="AJ277" s="182"/>
      <c r="AK277" s="182"/>
      <c r="AL277" s="182"/>
      <c r="AM277" s="182"/>
      <c r="AN277" s="182"/>
      <c r="AO277" s="182"/>
      <c r="AP277" s="182"/>
      <c r="AQ277" s="182"/>
      <c r="AR277" s="182"/>
      <c r="AS277" s="182"/>
      <c r="AT277" s="182"/>
      <c r="AU277" s="182"/>
    </row>
    <row r="278" ht="15.75" customHeight="1">
      <c r="A278" s="187">
        <v>44263.0</v>
      </c>
      <c r="B278" s="188" t="s">
        <v>701</v>
      </c>
      <c r="C278" s="189" t="s">
        <v>515</v>
      </c>
      <c r="D278" s="173" t="s">
        <v>525</v>
      </c>
      <c r="E278" s="185">
        <v>20000.0</v>
      </c>
      <c r="F278" s="173" t="s">
        <v>702</v>
      </c>
      <c r="G278" s="183" t="s">
        <v>324</v>
      </c>
      <c r="H278" s="183" t="s">
        <v>42</v>
      </c>
      <c r="I278" s="183" t="s">
        <v>409</v>
      </c>
      <c r="J278" s="183">
        <v>43515.0</v>
      </c>
      <c r="K278" s="186" t="s">
        <v>518</v>
      </c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  <c r="AA278" s="182"/>
      <c r="AB278" s="182"/>
      <c r="AC278" s="182"/>
      <c r="AD278" s="182"/>
      <c r="AE278" s="182"/>
      <c r="AF278" s="182"/>
      <c r="AG278" s="182"/>
      <c r="AH278" s="182"/>
      <c r="AI278" s="182"/>
      <c r="AJ278" s="182"/>
      <c r="AK278" s="182"/>
      <c r="AL278" s="182"/>
      <c r="AM278" s="182"/>
      <c r="AN278" s="182"/>
      <c r="AO278" s="182"/>
      <c r="AP278" s="182"/>
      <c r="AQ278" s="182"/>
      <c r="AR278" s="182"/>
      <c r="AS278" s="182"/>
      <c r="AT278" s="182"/>
      <c r="AU278" s="182"/>
    </row>
    <row r="279" ht="15.75" customHeight="1">
      <c r="A279" s="183">
        <v>44264.0</v>
      </c>
      <c r="B279" s="184" t="s">
        <v>591</v>
      </c>
      <c r="C279" s="173" t="s">
        <v>515</v>
      </c>
      <c r="D279" s="173" t="s">
        <v>516</v>
      </c>
      <c r="E279" s="185">
        <v>111979.59</v>
      </c>
      <c r="F279" s="173" t="s">
        <v>592</v>
      </c>
      <c r="G279" s="183" t="s">
        <v>319</v>
      </c>
      <c r="H279" s="183" t="s">
        <v>42</v>
      </c>
      <c r="I279" s="183" t="s">
        <v>368</v>
      </c>
      <c r="J279" s="183">
        <v>43888.0</v>
      </c>
      <c r="K279" s="186" t="s">
        <v>529</v>
      </c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  <c r="AA279" s="182"/>
      <c r="AB279" s="182"/>
      <c r="AC279" s="182"/>
      <c r="AD279" s="182"/>
      <c r="AE279" s="182"/>
      <c r="AF279" s="182"/>
      <c r="AG279" s="182"/>
      <c r="AH279" s="182"/>
      <c r="AI279" s="182"/>
      <c r="AJ279" s="182"/>
      <c r="AK279" s="182"/>
      <c r="AL279" s="182"/>
      <c r="AM279" s="182"/>
      <c r="AN279" s="182"/>
      <c r="AO279" s="182"/>
      <c r="AP279" s="182"/>
      <c r="AQ279" s="182"/>
      <c r="AR279" s="182"/>
      <c r="AS279" s="182"/>
      <c r="AT279" s="182"/>
      <c r="AU279" s="182"/>
    </row>
    <row r="280" ht="15.75" customHeight="1">
      <c r="A280" s="187">
        <v>44264.0</v>
      </c>
      <c r="B280" s="188" t="s">
        <v>676</v>
      </c>
      <c r="C280" s="189" t="s">
        <v>531</v>
      </c>
      <c r="D280" s="173" t="s">
        <v>551</v>
      </c>
      <c r="E280" s="185">
        <v>100000.0</v>
      </c>
      <c r="F280" s="173" t="s">
        <v>677</v>
      </c>
      <c r="G280" s="173" t="s">
        <v>319</v>
      </c>
      <c r="H280" s="173" t="s">
        <v>42</v>
      </c>
      <c r="I280" s="173" t="s">
        <v>319</v>
      </c>
      <c r="J280" s="183">
        <v>43847.0</v>
      </c>
      <c r="K280" s="190" t="s">
        <v>529</v>
      </c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  <c r="AA280" s="182"/>
      <c r="AB280" s="182"/>
      <c r="AC280" s="182"/>
      <c r="AD280" s="182"/>
      <c r="AE280" s="182"/>
      <c r="AF280" s="182"/>
      <c r="AG280" s="182"/>
      <c r="AH280" s="182"/>
      <c r="AI280" s="182"/>
      <c r="AJ280" s="182"/>
      <c r="AK280" s="182"/>
      <c r="AL280" s="182"/>
      <c r="AM280" s="182"/>
      <c r="AN280" s="182"/>
      <c r="AO280" s="182"/>
      <c r="AP280" s="182"/>
      <c r="AQ280" s="182"/>
      <c r="AR280" s="182"/>
      <c r="AS280" s="182"/>
      <c r="AT280" s="182"/>
      <c r="AU280" s="182"/>
    </row>
    <row r="281" ht="15.75" customHeight="1">
      <c r="A281" s="187">
        <v>44264.0</v>
      </c>
      <c r="B281" s="188" t="s">
        <v>633</v>
      </c>
      <c r="C281" s="189" t="s">
        <v>531</v>
      </c>
      <c r="D281" s="173" t="s">
        <v>551</v>
      </c>
      <c r="E281" s="185">
        <v>900000.0</v>
      </c>
      <c r="F281" s="173" t="s">
        <v>634</v>
      </c>
      <c r="G281" s="173" t="s">
        <v>319</v>
      </c>
      <c r="H281" s="173" t="s">
        <v>42</v>
      </c>
      <c r="I281" s="173" t="s">
        <v>319</v>
      </c>
      <c r="J281" s="183">
        <v>44043.0</v>
      </c>
      <c r="K281" s="190" t="s">
        <v>529</v>
      </c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2"/>
      <c r="AC281" s="182"/>
      <c r="AD281" s="182"/>
      <c r="AE281" s="182"/>
      <c r="AF281" s="182"/>
      <c r="AG281" s="182"/>
      <c r="AH281" s="182"/>
      <c r="AI281" s="182"/>
      <c r="AJ281" s="182"/>
      <c r="AK281" s="182"/>
      <c r="AL281" s="182"/>
      <c r="AM281" s="182"/>
      <c r="AN281" s="182"/>
      <c r="AO281" s="182"/>
      <c r="AP281" s="182"/>
      <c r="AQ281" s="182"/>
      <c r="AR281" s="182"/>
      <c r="AS281" s="182"/>
      <c r="AT281" s="182"/>
      <c r="AU281" s="182"/>
    </row>
    <row r="282" ht="15.75" customHeight="1">
      <c r="A282" s="187">
        <v>44264.0</v>
      </c>
      <c r="B282" s="188" t="s">
        <v>703</v>
      </c>
      <c r="C282" s="189" t="s">
        <v>531</v>
      </c>
      <c r="D282" s="173" t="s">
        <v>551</v>
      </c>
      <c r="E282" s="185">
        <v>13000.0</v>
      </c>
      <c r="F282" s="173" t="s">
        <v>704</v>
      </c>
      <c r="G282" s="173" t="s">
        <v>319</v>
      </c>
      <c r="H282" s="173" t="s">
        <v>42</v>
      </c>
      <c r="I282" s="173" t="s">
        <v>319</v>
      </c>
      <c r="J282" s="183">
        <v>44070.0</v>
      </c>
      <c r="K282" s="190" t="s">
        <v>611</v>
      </c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2"/>
      <c r="AC282" s="182"/>
      <c r="AD282" s="182"/>
      <c r="AE282" s="182"/>
      <c r="AF282" s="182"/>
      <c r="AG282" s="182"/>
      <c r="AH282" s="182"/>
      <c r="AI282" s="182"/>
      <c r="AJ282" s="182"/>
      <c r="AK282" s="182"/>
      <c r="AL282" s="182"/>
      <c r="AM282" s="182"/>
      <c r="AN282" s="182"/>
      <c r="AO282" s="182"/>
      <c r="AP282" s="182"/>
      <c r="AQ282" s="182"/>
      <c r="AR282" s="182"/>
      <c r="AS282" s="182"/>
      <c r="AT282" s="182"/>
      <c r="AU282" s="182"/>
    </row>
    <row r="283" ht="15.75" customHeight="1">
      <c r="A283" s="183">
        <v>44270.0</v>
      </c>
      <c r="B283" s="184" t="s">
        <v>705</v>
      </c>
      <c r="C283" s="173" t="s">
        <v>531</v>
      </c>
      <c r="D283" s="173" t="s">
        <v>516</v>
      </c>
      <c r="E283" s="185">
        <v>0.0</v>
      </c>
      <c r="F283" s="173" t="s">
        <v>706</v>
      </c>
      <c r="G283" s="173" t="s">
        <v>41</v>
      </c>
      <c r="H283" s="173" t="s">
        <v>42</v>
      </c>
      <c r="I283" s="173" t="s">
        <v>707</v>
      </c>
      <c r="J283" s="183">
        <v>44160.0</v>
      </c>
      <c r="K283" s="190" t="s">
        <v>611</v>
      </c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2"/>
      <c r="AC283" s="182"/>
      <c r="AD283" s="182"/>
      <c r="AE283" s="182"/>
      <c r="AF283" s="182"/>
      <c r="AG283" s="182"/>
      <c r="AH283" s="182"/>
      <c r="AI283" s="182"/>
      <c r="AJ283" s="182"/>
      <c r="AK283" s="182"/>
      <c r="AL283" s="182"/>
      <c r="AM283" s="182"/>
      <c r="AN283" s="182"/>
      <c r="AO283" s="182"/>
      <c r="AP283" s="182"/>
      <c r="AQ283" s="182"/>
      <c r="AR283" s="182"/>
      <c r="AS283" s="182"/>
      <c r="AT283" s="182"/>
      <c r="AU283" s="182"/>
    </row>
    <row r="284" ht="15.75" customHeight="1">
      <c r="A284" s="183">
        <v>44270.0</v>
      </c>
      <c r="B284" s="184" t="s">
        <v>708</v>
      </c>
      <c r="C284" s="173" t="s">
        <v>531</v>
      </c>
      <c r="D284" s="173" t="s">
        <v>516</v>
      </c>
      <c r="E284" s="185">
        <v>0.0</v>
      </c>
      <c r="F284" s="173" t="s">
        <v>709</v>
      </c>
      <c r="G284" s="173" t="s">
        <v>319</v>
      </c>
      <c r="H284" s="173" t="s">
        <v>42</v>
      </c>
      <c r="I284" s="173" t="s">
        <v>319</v>
      </c>
      <c r="J284" s="183">
        <v>44244.0</v>
      </c>
      <c r="K284" s="190" t="s">
        <v>529</v>
      </c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82"/>
      <c r="AT284" s="182"/>
      <c r="AU284" s="182"/>
    </row>
    <row r="285" ht="15.75" customHeight="1">
      <c r="A285" s="187">
        <v>44270.0</v>
      </c>
      <c r="B285" s="188" t="s">
        <v>554</v>
      </c>
      <c r="C285" s="189" t="s">
        <v>515</v>
      </c>
      <c r="D285" s="173" t="s">
        <v>525</v>
      </c>
      <c r="E285" s="185">
        <v>100000.0</v>
      </c>
      <c r="F285" s="173" t="s">
        <v>555</v>
      </c>
      <c r="G285" s="183" t="s">
        <v>319</v>
      </c>
      <c r="H285" s="183" t="s">
        <v>42</v>
      </c>
      <c r="I285" s="183" t="s">
        <v>458</v>
      </c>
      <c r="J285" s="183">
        <v>43559.0</v>
      </c>
      <c r="K285" s="186" t="s">
        <v>521</v>
      </c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2"/>
      <c r="AC285" s="182"/>
      <c r="AD285" s="182"/>
      <c r="AE285" s="182"/>
      <c r="AF285" s="182"/>
      <c r="AG285" s="182"/>
      <c r="AH285" s="182"/>
      <c r="AI285" s="182"/>
      <c r="AJ285" s="182"/>
      <c r="AK285" s="182"/>
      <c r="AL285" s="182"/>
      <c r="AM285" s="182"/>
      <c r="AN285" s="182"/>
      <c r="AO285" s="182"/>
      <c r="AP285" s="182"/>
      <c r="AQ285" s="182"/>
      <c r="AR285" s="182"/>
      <c r="AS285" s="182"/>
      <c r="AT285" s="182"/>
      <c r="AU285" s="182"/>
    </row>
    <row r="286" ht="15.75" customHeight="1">
      <c r="A286" s="187">
        <v>44274.0</v>
      </c>
      <c r="B286" s="188" t="s">
        <v>567</v>
      </c>
      <c r="C286" s="189" t="s">
        <v>531</v>
      </c>
      <c r="D286" s="173" t="s">
        <v>551</v>
      </c>
      <c r="E286" s="185">
        <v>12500.0</v>
      </c>
      <c r="F286" s="173" t="s">
        <v>568</v>
      </c>
      <c r="G286" s="173" t="s">
        <v>319</v>
      </c>
      <c r="H286" s="173" t="s">
        <v>42</v>
      </c>
      <c r="I286" s="173" t="s">
        <v>319</v>
      </c>
      <c r="J286" s="183">
        <v>44225.0</v>
      </c>
      <c r="K286" s="190" t="s">
        <v>529</v>
      </c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2"/>
      <c r="AC286" s="182"/>
      <c r="AD286" s="182"/>
      <c r="AE286" s="182"/>
      <c r="AF286" s="182"/>
      <c r="AG286" s="182"/>
      <c r="AH286" s="182"/>
      <c r="AI286" s="182"/>
      <c r="AJ286" s="182"/>
      <c r="AK286" s="182"/>
      <c r="AL286" s="182"/>
      <c r="AM286" s="182"/>
      <c r="AN286" s="182"/>
      <c r="AO286" s="182"/>
      <c r="AP286" s="182"/>
      <c r="AQ286" s="182"/>
      <c r="AR286" s="182"/>
      <c r="AS286" s="182"/>
      <c r="AT286" s="182"/>
      <c r="AU286" s="182"/>
    </row>
    <row r="287" ht="15.75" customHeight="1">
      <c r="A287" s="187">
        <v>44277.0</v>
      </c>
      <c r="B287" s="188" t="s">
        <v>710</v>
      </c>
      <c r="C287" s="189" t="s">
        <v>531</v>
      </c>
      <c r="D287" s="173" t="s">
        <v>551</v>
      </c>
      <c r="E287" s="185">
        <v>10000.0</v>
      </c>
      <c r="F287" s="173" t="s">
        <v>711</v>
      </c>
      <c r="G287" s="173" t="s">
        <v>319</v>
      </c>
      <c r="H287" s="173" t="s">
        <v>42</v>
      </c>
      <c r="I287" s="173" t="s">
        <v>319</v>
      </c>
      <c r="J287" s="183">
        <v>44075.0</v>
      </c>
      <c r="K287" s="205" t="s">
        <v>529</v>
      </c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2"/>
      <c r="AC287" s="182"/>
      <c r="AD287" s="182"/>
      <c r="AE287" s="182"/>
      <c r="AF287" s="182"/>
      <c r="AG287" s="182"/>
      <c r="AH287" s="182"/>
      <c r="AI287" s="182"/>
      <c r="AJ287" s="182"/>
      <c r="AK287" s="182"/>
      <c r="AL287" s="182"/>
      <c r="AM287" s="182"/>
      <c r="AN287" s="182"/>
      <c r="AO287" s="182"/>
      <c r="AP287" s="182"/>
      <c r="AQ287" s="182"/>
      <c r="AR287" s="182"/>
      <c r="AS287" s="182"/>
      <c r="AT287" s="182"/>
      <c r="AU287" s="182"/>
    </row>
    <row r="288" ht="15.75" customHeight="1">
      <c r="A288" s="187">
        <v>44277.0</v>
      </c>
      <c r="B288" s="188" t="s">
        <v>545</v>
      </c>
      <c r="C288" s="189" t="s">
        <v>515</v>
      </c>
      <c r="D288" s="173" t="s">
        <v>525</v>
      </c>
      <c r="E288" s="185">
        <v>96557.66</v>
      </c>
      <c r="F288" s="173" t="s">
        <v>546</v>
      </c>
      <c r="G288" s="183" t="s">
        <v>319</v>
      </c>
      <c r="H288" s="183" t="s">
        <v>42</v>
      </c>
      <c r="I288" s="183" t="s">
        <v>368</v>
      </c>
      <c r="J288" s="183">
        <v>43822.0</v>
      </c>
      <c r="K288" s="183" t="s">
        <v>543</v>
      </c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182"/>
      <c r="AT288" s="182"/>
      <c r="AU288" s="182"/>
    </row>
    <row r="289" ht="15.75" customHeight="1">
      <c r="A289" s="187">
        <v>44278.0</v>
      </c>
      <c r="B289" s="188" t="s">
        <v>712</v>
      </c>
      <c r="C289" s="189" t="s">
        <v>515</v>
      </c>
      <c r="D289" s="173" t="s">
        <v>525</v>
      </c>
      <c r="E289" s="185">
        <v>120000.0</v>
      </c>
      <c r="F289" s="173" t="s">
        <v>713</v>
      </c>
      <c r="G289" s="183" t="s">
        <v>319</v>
      </c>
      <c r="H289" s="183" t="s">
        <v>42</v>
      </c>
      <c r="I289" s="183" t="s">
        <v>458</v>
      </c>
      <c r="J289" s="183">
        <v>43531.0</v>
      </c>
      <c r="K289" s="186" t="s">
        <v>521</v>
      </c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2"/>
      <c r="AC289" s="182"/>
      <c r="AD289" s="182"/>
      <c r="AE289" s="182"/>
      <c r="AF289" s="182"/>
      <c r="AG289" s="182"/>
      <c r="AH289" s="182"/>
      <c r="AI289" s="182"/>
      <c r="AJ289" s="182"/>
      <c r="AK289" s="182"/>
      <c r="AL289" s="182"/>
      <c r="AM289" s="182"/>
      <c r="AN289" s="182"/>
      <c r="AO289" s="182"/>
      <c r="AP289" s="182"/>
      <c r="AQ289" s="182"/>
      <c r="AR289" s="182"/>
      <c r="AS289" s="182"/>
      <c r="AT289" s="182"/>
      <c r="AU289" s="182"/>
    </row>
    <row r="290" ht="15.75" customHeight="1">
      <c r="A290" s="187">
        <v>44279.0</v>
      </c>
      <c r="B290" s="188" t="s">
        <v>714</v>
      </c>
      <c r="C290" s="189" t="s">
        <v>515</v>
      </c>
      <c r="D290" s="173" t="s">
        <v>525</v>
      </c>
      <c r="E290" s="185">
        <v>5000.0</v>
      </c>
      <c r="F290" s="173" t="s">
        <v>715</v>
      </c>
      <c r="G290" s="183" t="s">
        <v>324</v>
      </c>
      <c r="H290" s="183" t="s">
        <v>665</v>
      </c>
      <c r="I290" s="183" t="s">
        <v>462</v>
      </c>
      <c r="J290" s="183">
        <v>44278.0</v>
      </c>
      <c r="K290" s="186" t="s">
        <v>529</v>
      </c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2"/>
      <c r="AC290" s="182"/>
      <c r="AD290" s="182"/>
      <c r="AE290" s="182"/>
      <c r="AF290" s="182"/>
      <c r="AG290" s="182"/>
      <c r="AH290" s="182"/>
      <c r="AI290" s="182"/>
      <c r="AJ290" s="182"/>
      <c r="AK290" s="182"/>
      <c r="AL290" s="182"/>
      <c r="AM290" s="182"/>
      <c r="AN290" s="182"/>
      <c r="AO290" s="182"/>
      <c r="AP290" s="182"/>
      <c r="AQ290" s="182"/>
      <c r="AR290" s="182"/>
      <c r="AS290" s="182"/>
      <c r="AT290" s="182"/>
      <c r="AU290" s="182"/>
    </row>
    <row r="291" ht="15.75" customHeight="1">
      <c r="A291" s="187">
        <v>44279.0</v>
      </c>
      <c r="B291" s="188" t="s">
        <v>716</v>
      </c>
      <c r="C291" s="189" t="s">
        <v>531</v>
      </c>
      <c r="D291" s="173" t="s">
        <v>525</v>
      </c>
      <c r="E291" s="185">
        <v>7000.0</v>
      </c>
      <c r="F291" s="173" t="s">
        <v>717</v>
      </c>
      <c r="G291" s="173" t="s">
        <v>41</v>
      </c>
      <c r="H291" s="173" t="s">
        <v>42</v>
      </c>
      <c r="I291" s="173" t="s">
        <v>450</v>
      </c>
      <c r="J291" s="183">
        <v>44105.0</v>
      </c>
      <c r="K291" s="190" t="s">
        <v>518</v>
      </c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2"/>
      <c r="AC291" s="182"/>
      <c r="AD291" s="182"/>
      <c r="AE291" s="182"/>
      <c r="AF291" s="182"/>
      <c r="AG291" s="182"/>
      <c r="AH291" s="182"/>
      <c r="AI291" s="182"/>
      <c r="AJ291" s="182"/>
      <c r="AK291" s="182"/>
      <c r="AL291" s="182"/>
      <c r="AM291" s="182"/>
      <c r="AN291" s="182"/>
      <c r="AO291" s="182"/>
      <c r="AP291" s="182"/>
      <c r="AQ291" s="182"/>
      <c r="AR291" s="182"/>
      <c r="AS291" s="182"/>
      <c r="AT291" s="182"/>
      <c r="AU291" s="182"/>
    </row>
    <row r="292" ht="15.75" customHeight="1">
      <c r="A292" s="187">
        <v>44280.0</v>
      </c>
      <c r="B292" s="188" t="s">
        <v>718</v>
      </c>
      <c r="C292" s="189" t="s">
        <v>515</v>
      </c>
      <c r="D292" s="173" t="s">
        <v>525</v>
      </c>
      <c r="E292" s="185">
        <v>153417.37</v>
      </c>
      <c r="F292" s="173" t="s">
        <v>719</v>
      </c>
      <c r="G292" s="183" t="s">
        <v>324</v>
      </c>
      <c r="H292" s="183" t="s">
        <v>665</v>
      </c>
      <c r="I292" s="183" t="s">
        <v>464</v>
      </c>
      <c r="J292" s="183">
        <v>44273.0</v>
      </c>
      <c r="K292" s="186" t="s">
        <v>529</v>
      </c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  <c r="AA292" s="182"/>
      <c r="AB292" s="182"/>
      <c r="AC292" s="182"/>
      <c r="AD292" s="182"/>
      <c r="AE292" s="182"/>
      <c r="AF292" s="182"/>
      <c r="AG292" s="182"/>
      <c r="AH292" s="182"/>
      <c r="AI292" s="182"/>
      <c r="AJ292" s="182"/>
      <c r="AK292" s="182"/>
      <c r="AL292" s="182"/>
      <c r="AM292" s="182"/>
      <c r="AN292" s="182"/>
      <c r="AO292" s="182"/>
      <c r="AP292" s="182"/>
      <c r="AQ292" s="182"/>
      <c r="AR292" s="182"/>
      <c r="AS292" s="182"/>
      <c r="AT292" s="182"/>
      <c r="AU292" s="182"/>
    </row>
    <row r="293" ht="15.75" customHeight="1">
      <c r="A293" s="187">
        <v>44280.0</v>
      </c>
      <c r="B293" s="188" t="s">
        <v>541</v>
      </c>
      <c r="C293" s="189" t="s">
        <v>515</v>
      </c>
      <c r="D293" s="173" t="s">
        <v>525</v>
      </c>
      <c r="E293" s="185">
        <v>15000.0</v>
      </c>
      <c r="F293" s="173" t="s">
        <v>542</v>
      </c>
      <c r="G293" s="183" t="s">
        <v>319</v>
      </c>
      <c r="H293" s="183" t="s">
        <v>42</v>
      </c>
      <c r="I293" s="183" t="s">
        <v>368</v>
      </c>
      <c r="J293" s="183">
        <v>43605.0</v>
      </c>
      <c r="K293" s="186" t="s">
        <v>543</v>
      </c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  <c r="AA293" s="182"/>
      <c r="AB293" s="182"/>
      <c r="AC293" s="182"/>
      <c r="AD293" s="182"/>
      <c r="AE293" s="182"/>
      <c r="AF293" s="182"/>
      <c r="AG293" s="182"/>
      <c r="AH293" s="182"/>
      <c r="AI293" s="182"/>
      <c r="AJ293" s="182"/>
      <c r="AK293" s="182"/>
      <c r="AL293" s="182"/>
      <c r="AM293" s="182"/>
      <c r="AN293" s="182"/>
      <c r="AO293" s="182"/>
      <c r="AP293" s="182"/>
      <c r="AQ293" s="182"/>
      <c r="AR293" s="182"/>
      <c r="AS293" s="182"/>
      <c r="AT293" s="182"/>
      <c r="AU293" s="182"/>
    </row>
    <row r="294" ht="15.75" customHeight="1">
      <c r="A294" s="187">
        <v>44280.0</v>
      </c>
      <c r="B294" s="188" t="s">
        <v>537</v>
      </c>
      <c r="C294" s="189" t="s">
        <v>515</v>
      </c>
      <c r="D294" s="173" t="s">
        <v>525</v>
      </c>
      <c r="E294" s="185">
        <v>20000.0</v>
      </c>
      <c r="F294" s="173" t="s">
        <v>538</v>
      </c>
      <c r="G294" s="183" t="s">
        <v>319</v>
      </c>
      <c r="H294" s="183" t="s">
        <v>42</v>
      </c>
      <c r="I294" s="183" t="s">
        <v>368</v>
      </c>
      <c r="J294" s="183">
        <v>43703.0</v>
      </c>
      <c r="K294" s="186" t="s">
        <v>521</v>
      </c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2"/>
      <c r="AC294" s="182"/>
      <c r="AD294" s="182"/>
      <c r="AE294" s="182"/>
      <c r="AF294" s="182"/>
      <c r="AG294" s="182"/>
      <c r="AH294" s="182"/>
      <c r="AI294" s="182"/>
      <c r="AJ294" s="182"/>
      <c r="AK294" s="182"/>
      <c r="AL294" s="182"/>
      <c r="AM294" s="182"/>
      <c r="AN294" s="182"/>
      <c r="AO294" s="182"/>
      <c r="AP294" s="182"/>
      <c r="AQ294" s="182"/>
      <c r="AR294" s="182"/>
      <c r="AS294" s="182"/>
      <c r="AT294" s="182"/>
      <c r="AU294" s="182"/>
    </row>
    <row r="295" ht="15.75" customHeight="1">
      <c r="A295" s="183">
        <v>44281.0</v>
      </c>
      <c r="B295" s="184" t="s">
        <v>720</v>
      </c>
      <c r="C295" s="173" t="s">
        <v>531</v>
      </c>
      <c r="D295" s="173" t="s">
        <v>516</v>
      </c>
      <c r="E295" s="185">
        <v>0.0</v>
      </c>
      <c r="F295" s="173" t="s">
        <v>721</v>
      </c>
      <c r="G295" s="173" t="s">
        <v>41</v>
      </c>
      <c r="H295" s="173" t="s">
        <v>42</v>
      </c>
      <c r="I295" s="173" t="s">
        <v>339</v>
      </c>
      <c r="J295" s="183">
        <v>44126.0</v>
      </c>
      <c r="K295" s="190" t="s">
        <v>529</v>
      </c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2"/>
      <c r="AC295" s="182"/>
      <c r="AD295" s="182"/>
      <c r="AE295" s="182"/>
      <c r="AF295" s="182"/>
      <c r="AG295" s="182"/>
      <c r="AH295" s="182"/>
      <c r="AI295" s="182"/>
      <c r="AJ295" s="182"/>
      <c r="AK295" s="182"/>
      <c r="AL295" s="182"/>
      <c r="AM295" s="182"/>
      <c r="AN295" s="182"/>
      <c r="AO295" s="182"/>
      <c r="AP295" s="182"/>
      <c r="AQ295" s="182"/>
      <c r="AR295" s="182"/>
      <c r="AS295" s="182"/>
      <c r="AT295" s="182"/>
      <c r="AU295" s="182"/>
    </row>
    <row r="296" ht="15.75" customHeight="1">
      <c r="A296" s="183">
        <v>44281.0</v>
      </c>
      <c r="B296" s="184" t="s">
        <v>722</v>
      </c>
      <c r="C296" s="173" t="s">
        <v>515</v>
      </c>
      <c r="D296" s="173" t="s">
        <v>516</v>
      </c>
      <c r="E296" s="185"/>
      <c r="F296" s="173" t="s">
        <v>723</v>
      </c>
      <c r="G296" s="183" t="s">
        <v>324</v>
      </c>
      <c r="H296" s="183" t="s">
        <v>665</v>
      </c>
      <c r="I296" s="183" t="s">
        <v>464</v>
      </c>
      <c r="J296" s="183">
        <v>44280.0</v>
      </c>
      <c r="K296" s="186" t="s">
        <v>543</v>
      </c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2"/>
      <c r="AC296" s="182"/>
      <c r="AD296" s="182"/>
      <c r="AE296" s="182"/>
      <c r="AF296" s="182"/>
      <c r="AG296" s="182"/>
      <c r="AH296" s="182"/>
      <c r="AI296" s="182"/>
      <c r="AJ296" s="182"/>
      <c r="AK296" s="182"/>
      <c r="AL296" s="182"/>
      <c r="AM296" s="182"/>
      <c r="AN296" s="182"/>
      <c r="AO296" s="182"/>
      <c r="AP296" s="182"/>
      <c r="AQ296" s="182"/>
      <c r="AR296" s="182"/>
      <c r="AS296" s="182"/>
      <c r="AT296" s="182"/>
      <c r="AU296" s="182"/>
    </row>
    <row r="297" ht="15.75" customHeight="1">
      <c r="A297" s="187">
        <v>44285.0</v>
      </c>
      <c r="B297" s="188" t="s">
        <v>724</v>
      </c>
      <c r="C297" s="189" t="s">
        <v>515</v>
      </c>
      <c r="D297" s="173" t="s">
        <v>551</v>
      </c>
      <c r="E297" s="185">
        <v>200000.0</v>
      </c>
      <c r="F297" s="173" t="s">
        <v>725</v>
      </c>
      <c r="G297" s="183" t="s">
        <v>319</v>
      </c>
      <c r="H297" s="183" t="s">
        <v>42</v>
      </c>
      <c r="I297" s="183" t="s">
        <v>458</v>
      </c>
      <c r="J297" s="183">
        <v>43861.0</v>
      </c>
      <c r="K297" s="186" t="s">
        <v>543</v>
      </c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2"/>
      <c r="AC297" s="182"/>
      <c r="AD297" s="182"/>
      <c r="AE297" s="182"/>
      <c r="AF297" s="182"/>
      <c r="AG297" s="182"/>
      <c r="AH297" s="182"/>
      <c r="AI297" s="182"/>
      <c r="AJ297" s="182"/>
      <c r="AK297" s="182"/>
      <c r="AL297" s="182"/>
      <c r="AM297" s="182"/>
      <c r="AN297" s="182"/>
      <c r="AO297" s="182"/>
      <c r="AP297" s="182"/>
      <c r="AQ297" s="182"/>
      <c r="AR297" s="182"/>
      <c r="AS297" s="182"/>
      <c r="AT297" s="182"/>
      <c r="AU297" s="182"/>
    </row>
    <row r="298" ht="15.75" customHeight="1">
      <c r="A298" s="187">
        <v>44286.0</v>
      </c>
      <c r="B298" s="188" t="s">
        <v>726</v>
      </c>
      <c r="C298" s="189" t="s">
        <v>531</v>
      </c>
      <c r="D298" s="173" t="s">
        <v>525</v>
      </c>
      <c r="E298" s="185">
        <v>328583.39</v>
      </c>
      <c r="F298" s="173" t="s">
        <v>727</v>
      </c>
      <c r="G298" s="173" t="s">
        <v>41</v>
      </c>
      <c r="H298" s="173" t="s">
        <v>42</v>
      </c>
      <c r="I298" s="173" t="s">
        <v>384</v>
      </c>
      <c r="J298" s="206">
        <v>44134.0</v>
      </c>
      <c r="K298" s="190" t="s">
        <v>611</v>
      </c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2"/>
      <c r="AC298" s="182"/>
      <c r="AD298" s="182"/>
      <c r="AE298" s="182"/>
      <c r="AF298" s="182"/>
      <c r="AG298" s="182"/>
      <c r="AH298" s="182"/>
      <c r="AI298" s="182"/>
      <c r="AJ298" s="182"/>
      <c r="AK298" s="182"/>
      <c r="AL298" s="182"/>
      <c r="AM298" s="182"/>
      <c r="AN298" s="182"/>
      <c r="AO298" s="182"/>
      <c r="AP298" s="182"/>
      <c r="AQ298" s="182"/>
      <c r="AR298" s="182"/>
      <c r="AS298" s="182"/>
      <c r="AT298" s="182"/>
      <c r="AU298" s="182"/>
    </row>
    <row r="299" ht="15.75" customHeight="1">
      <c r="A299" s="183">
        <v>44287.0</v>
      </c>
      <c r="B299" s="184" t="s">
        <v>712</v>
      </c>
      <c r="C299" s="173" t="s">
        <v>515</v>
      </c>
      <c r="D299" s="173" t="s">
        <v>516</v>
      </c>
      <c r="E299" s="185">
        <v>222801.29</v>
      </c>
      <c r="F299" s="173" t="s">
        <v>713</v>
      </c>
      <c r="G299" s="183" t="s">
        <v>319</v>
      </c>
      <c r="H299" s="183" t="s">
        <v>42</v>
      </c>
      <c r="I299" s="183" t="s">
        <v>458</v>
      </c>
      <c r="J299" s="183">
        <v>43531.0</v>
      </c>
      <c r="K299" s="186" t="s">
        <v>521</v>
      </c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2"/>
      <c r="AC299" s="182"/>
      <c r="AD299" s="182"/>
      <c r="AE299" s="182"/>
      <c r="AF299" s="182"/>
      <c r="AG299" s="182"/>
      <c r="AH299" s="182"/>
      <c r="AI299" s="182"/>
      <c r="AJ299" s="182"/>
      <c r="AK299" s="182"/>
      <c r="AL299" s="182"/>
      <c r="AM299" s="182"/>
      <c r="AN299" s="182"/>
      <c r="AO299" s="182"/>
      <c r="AP299" s="182"/>
      <c r="AQ299" s="182"/>
      <c r="AR299" s="182"/>
      <c r="AS299" s="182"/>
      <c r="AT299" s="182"/>
      <c r="AU299" s="182"/>
    </row>
    <row r="300" ht="15.75" customHeight="1">
      <c r="A300" s="183">
        <v>44287.0</v>
      </c>
      <c r="B300" s="184" t="s">
        <v>728</v>
      </c>
      <c r="C300" s="173" t="s">
        <v>515</v>
      </c>
      <c r="D300" s="173" t="s">
        <v>516</v>
      </c>
      <c r="E300" s="185"/>
      <c r="F300" s="173" t="s">
        <v>713</v>
      </c>
      <c r="G300" s="183" t="s">
        <v>319</v>
      </c>
      <c r="H300" s="183" t="s">
        <v>42</v>
      </c>
      <c r="I300" s="183" t="s">
        <v>458</v>
      </c>
      <c r="J300" s="183">
        <v>43566.0</v>
      </c>
      <c r="K300" s="186" t="s">
        <v>543</v>
      </c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2"/>
      <c r="AC300" s="182"/>
      <c r="AD300" s="182"/>
      <c r="AE300" s="182"/>
      <c r="AF300" s="182"/>
      <c r="AG300" s="182"/>
      <c r="AH300" s="182"/>
      <c r="AI300" s="182"/>
      <c r="AJ300" s="182"/>
      <c r="AK300" s="182"/>
      <c r="AL300" s="182"/>
      <c r="AM300" s="182"/>
      <c r="AN300" s="182"/>
      <c r="AO300" s="182"/>
      <c r="AP300" s="182"/>
      <c r="AQ300" s="182"/>
      <c r="AR300" s="182"/>
      <c r="AS300" s="182"/>
      <c r="AT300" s="182"/>
      <c r="AU300" s="182"/>
    </row>
    <row r="301" ht="15.75" customHeight="1">
      <c r="A301" s="187">
        <v>44287.0</v>
      </c>
      <c r="B301" s="188" t="s">
        <v>729</v>
      </c>
      <c r="C301" s="189" t="s">
        <v>531</v>
      </c>
      <c r="D301" s="173" t="s">
        <v>525</v>
      </c>
      <c r="E301" s="185">
        <v>95592.52</v>
      </c>
      <c r="F301" s="173" t="s">
        <v>730</v>
      </c>
      <c r="G301" s="173" t="s">
        <v>41</v>
      </c>
      <c r="H301" s="173" t="s">
        <v>42</v>
      </c>
      <c r="I301" s="173" t="s">
        <v>707</v>
      </c>
      <c r="J301" s="206">
        <v>44180.0</v>
      </c>
      <c r="K301" s="190" t="s">
        <v>529</v>
      </c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2"/>
      <c r="AC301" s="182"/>
      <c r="AD301" s="182"/>
      <c r="AE301" s="182"/>
      <c r="AF301" s="182"/>
      <c r="AG301" s="182"/>
      <c r="AH301" s="182"/>
      <c r="AI301" s="182"/>
      <c r="AJ301" s="182"/>
      <c r="AK301" s="182"/>
      <c r="AL301" s="182"/>
      <c r="AM301" s="182"/>
      <c r="AN301" s="182"/>
      <c r="AO301" s="182"/>
      <c r="AP301" s="182"/>
      <c r="AQ301" s="182"/>
      <c r="AR301" s="182"/>
      <c r="AS301" s="182"/>
      <c r="AT301" s="182"/>
      <c r="AU301" s="182"/>
    </row>
    <row r="302" ht="15.75" customHeight="1">
      <c r="A302" s="183">
        <v>44291.0</v>
      </c>
      <c r="B302" s="184" t="s">
        <v>731</v>
      </c>
      <c r="C302" s="173" t="s">
        <v>531</v>
      </c>
      <c r="D302" s="173" t="s">
        <v>516</v>
      </c>
      <c r="E302" s="185">
        <v>0.0</v>
      </c>
      <c r="F302" s="173" t="s">
        <v>732</v>
      </c>
      <c r="G302" s="173" t="s">
        <v>41</v>
      </c>
      <c r="H302" s="173" t="s">
        <v>42</v>
      </c>
      <c r="I302" s="173" t="s">
        <v>345</v>
      </c>
      <c r="J302" s="183">
        <v>44215.0</v>
      </c>
      <c r="K302" s="190" t="s">
        <v>611</v>
      </c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82"/>
      <c r="AT302" s="182"/>
      <c r="AU302" s="182"/>
    </row>
    <row r="303" ht="15.75" customHeight="1">
      <c r="A303" s="187">
        <v>44291.0</v>
      </c>
      <c r="B303" s="188" t="s">
        <v>554</v>
      </c>
      <c r="C303" s="189" t="s">
        <v>515</v>
      </c>
      <c r="D303" s="173" t="s">
        <v>525</v>
      </c>
      <c r="E303" s="185">
        <v>3500.0</v>
      </c>
      <c r="F303" s="173" t="s">
        <v>555</v>
      </c>
      <c r="G303" s="183" t="s">
        <v>319</v>
      </c>
      <c r="H303" s="183" t="s">
        <v>42</v>
      </c>
      <c r="I303" s="183" t="s">
        <v>458</v>
      </c>
      <c r="J303" s="183">
        <v>43559.0</v>
      </c>
      <c r="K303" s="186" t="s">
        <v>521</v>
      </c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2"/>
      <c r="AC303" s="182"/>
      <c r="AD303" s="182"/>
      <c r="AE303" s="182"/>
      <c r="AF303" s="182"/>
      <c r="AG303" s="182"/>
      <c r="AH303" s="182"/>
      <c r="AI303" s="182"/>
      <c r="AJ303" s="182"/>
      <c r="AK303" s="182"/>
      <c r="AL303" s="182"/>
      <c r="AM303" s="182"/>
      <c r="AN303" s="182"/>
      <c r="AO303" s="182"/>
      <c r="AP303" s="182"/>
      <c r="AQ303" s="182"/>
      <c r="AR303" s="182"/>
      <c r="AS303" s="182"/>
      <c r="AT303" s="182"/>
      <c r="AU303" s="182"/>
    </row>
    <row r="304" ht="15.75" customHeight="1">
      <c r="A304" s="187">
        <v>44291.0</v>
      </c>
      <c r="B304" s="188" t="s">
        <v>731</v>
      </c>
      <c r="C304" s="189" t="s">
        <v>531</v>
      </c>
      <c r="D304" s="173" t="s">
        <v>551</v>
      </c>
      <c r="E304" s="185">
        <v>6000.0</v>
      </c>
      <c r="F304" s="173" t="s">
        <v>732</v>
      </c>
      <c r="G304" s="173" t="s">
        <v>41</v>
      </c>
      <c r="H304" s="173" t="s">
        <v>42</v>
      </c>
      <c r="I304" s="173" t="s">
        <v>345</v>
      </c>
      <c r="J304" s="183">
        <v>44215.0</v>
      </c>
      <c r="K304" s="190" t="s">
        <v>611</v>
      </c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182"/>
      <c r="AT304" s="182"/>
      <c r="AU304" s="182"/>
    </row>
    <row r="305" ht="15.75" customHeight="1">
      <c r="A305" s="187">
        <v>44292.0</v>
      </c>
      <c r="B305" s="188" t="s">
        <v>537</v>
      </c>
      <c r="C305" s="189" t="s">
        <v>515</v>
      </c>
      <c r="D305" s="173" t="s">
        <v>525</v>
      </c>
      <c r="E305" s="185">
        <v>50000.0</v>
      </c>
      <c r="F305" s="173" t="s">
        <v>538</v>
      </c>
      <c r="G305" s="183" t="s">
        <v>319</v>
      </c>
      <c r="H305" s="183" t="s">
        <v>42</v>
      </c>
      <c r="I305" s="183" t="s">
        <v>368</v>
      </c>
      <c r="J305" s="183">
        <v>43703.0</v>
      </c>
      <c r="K305" s="186" t="s">
        <v>521</v>
      </c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2"/>
      <c r="AC305" s="182"/>
      <c r="AD305" s="182"/>
      <c r="AE305" s="182"/>
      <c r="AF305" s="182"/>
      <c r="AG305" s="182"/>
      <c r="AH305" s="182"/>
      <c r="AI305" s="182"/>
      <c r="AJ305" s="182"/>
      <c r="AK305" s="182"/>
      <c r="AL305" s="182"/>
      <c r="AM305" s="182"/>
      <c r="AN305" s="182"/>
      <c r="AO305" s="182"/>
      <c r="AP305" s="182"/>
      <c r="AQ305" s="182"/>
      <c r="AR305" s="182"/>
      <c r="AS305" s="182"/>
      <c r="AT305" s="182"/>
      <c r="AU305" s="182"/>
    </row>
    <row r="306" ht="15.75" customHeight="1">
      <c r="A306" s="187">
        <v>44293.0</v>
      </c>
      <c r="B306" s="188" t="s">
        <v>733</v>
      </c>
      <c r="C306" s="189" t="s">
        <v>531</v>
      </c>
      <c r="D306" s="173" t="s">
        <v>525</v>
      </c>
      <c r="E306" s="185">
        <v>200000.0</v>
      </c>
      <c r="F306" s="173" t="s">
        <v>734</v>
      </c>
      <c r="G306" s="173" t="s">
        <v>41</v>
      </c>
      <c r="H306" s="173" t="s">
        <v>42</v>
      </c>
      <c r="I306" s="162" t="s">
        <v>380</v>
      </c>
      <c r="J306" s="183">
        <v>44203.0</v>
      </c>
      <c r="K306" s="190" t="s">
        <v>529</v>
      </c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2"/>
      <c r="AC306" s="182"/>
      <c r="AD306" s="182"/>
      <c r="AE306" s="182"/>
      <c r="AF306" s="182"/>
      <c r="AG306" s="182"/>
      <c r="AH306" s="182"/>
      <c r="AI306" s="182"/>
      <c r="AJ306" s="182"/>
      <c r="AK306" s="182"/>
      <c r="AL306" s="182"/>
      <c r="AM306" s="182"/>
      <c r="AN306" s="182"/>
      <c r="AO306" s="182"/>
      <c r="AP306" s="182"/>
      <c r="AQ306" s="182"/>
      <c r="AR306" s="182"/>
      <c r="AS306" s="182"/>
      <c r="AT306" s="182"/>
      <c r="AU306" s="182"/>
    </row>
    <row r="307" ht="15.75" customHeight="1">
      <c r="A307" s="187">
        <v>44293.0</v>
      </c>
      <c r="B307" s="188" t="s">
        <v>735</v>
      </c>
      <c r="C307" s="189" t="s">
        <v>531</v>
      </c>
      <c r="D307" s="173" t="s">
        <v>525</v>
      </c>
      <c r="E307" s="185">
        <v>7000.0</v>
      </c>
      <c r="F307" s="173" t="s">
        <v>736</v>
      </c>
      <c r="G307" s="173" t="s">
        <v>324</v>
      </c>
      <c r="H307" s="173" t="s">
        <v>42</v>
      </c>
      <c r="I307" s="173" t="s">
        <v>479</v>
      </c>
      <c r="J307" s="183">
        <v>44218.0</v>
      </c>
      <c r="K307" s="190" t="s">
        <v>529</v>
      </c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2"/>
      <c r="AC307" s="182"/>
      <c r="AD307" s="182"/>
      <c r="AE307" s="182"/>
      <c r="AF307" s="182"/>
      <c r="AG307" s="182"/>
      <c r="AH307" s="182"/>
      <c r="AI307" s="182"/>
      <c r="AJ307" s="182"/>
      <c r="AK307" s="182"/>
      <c r="AL307" s="182"/>
      <c r="AM307" s="182"/>
      <c r="AN307" s="182"/>
      <c r="AO307" s="182"/>
      <c r="AP307" s="182"/>
      <c r="AQ307" s="182"/>
      <c r="AR307" s="182"/>
      <c r="AS307" s="182"/>
      <c r="AT307" s="182"/>
      <c r="AU307" s="182"/>
    </row>
    <row r="308" ht="15.75" customHeight="1">
      <c r="A308" s="183">
        <v>44295.0</v>
      </c>
      <c r="B308" s="184" t="s">
        <v>737</v>
      </c>
      <c r="C308" s="173" t="s">
        <v>531</v>
      </c>
      <c r="D308" s="173" t="s">
        <v>516</v>
      </c>
      <c r="E308" s="185">
        <v>0.0</v>
      </c>
      <c r="F308" s="173" t="s">
        <v>738</v>
      </c>
      <c r="G308" s="173" t="s">
        <v>41</v>
      </c>
      <c r="H308" s="173" t="s">
        <v>42</v>
      </c>
      <c r="I308" s="173" t="s">
        <v>339</v>
      </c>
      <c r="J308" s="183">
        <v>44165.0</v>
      </c>
      <c r="K308" s="190" t="s">
        <v>529</v>
      </c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2"/>
      <c r="AC308" s="182"/>
      <c r="AD308" s="182"/>
      <c r="AE308" s="182"/>
      <c r="AF308" s="182"/>
      <c r="AG308" s="182"/>
      <c r="AH308" s="182"/>
      <c r="AI308" s="182"/>
      <c r="AJ308" s="182"/>
      <c r="AK308" s="182"/>
      <c r="AL308" s="182"/>
      <c r="AM308" s="182"/>
      <c r="AN308" s="182"/>
      <c r="AO308" s="182"/>
      <c r="AP308" s="182"/>
      <c r="AQ308" s="182"/>
      <c r="AR308" s="182"/>
      <c r="AS308" s="182"/>
      <c r="AT308" s="182"/>
      <c r="AU308" s="182"/>
    </row>
    <row r="309" ht="15.75" customHeight="1">
      <c r="A309" s="187">
        <v>44299.0</v>
      </c>
      <c r="B309" s="188" t="s">
        <v>739</v>
      </c>
      <c r="C309" s="189" t="s">
        <v>531</v>
      </c>
      <c r="D309" s="173" t="s">
        <v>551</v>
      </c>
      <c r="E309" s="185">
        <v>299695.62</v>
      </c>
      <c r="F309" s="173" t="s">
        <v>740</v>
      </c>
      <c r="G309" s="173" t="s">
        <v>41</v>
      </c>
      <c r="H309" s="173" t="s">
        <v>42</v>
      </c>
      <c r="I309" s="173" t="s">
        <v>384</v>
      </c>
      <c r="J309" s="183">
        <v>44195.0</v>
      </c>
      <c r="K309" s="190" t="s">
        <v>543</v>
      </c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2"/>
      <c r="AC309" s="182"/>
      <c r="AD309" s="182"/>
      <c r="AE309" s="182"/>
      <c r="AF309" s="182"/>
      <c r="AG309" s="182"/>
      <c r="AH309" s="182"/>
      <c r="AI309" s="182"/>
      <c r="AJ309" s="182"/>
      <c r="AK309" s="182"/>
      <c r="AL309" s="182"/>
      <c r="AM309" s="182"/>
      <c r="AN309" s="182"/>
      <c r="AO309" s="182"/>
      <c r="AP309" s="182"/>
      <c r="AQ309" s="182"/>
      <c r="AR309" s="182"/>
      <c r="AS309" s="182"/>
      <c r="AT309" s="182"/>
      <c r="AU309" s="182"/>
    </row>
    <row r="310" ht="15.75" customHeight="1">
      <c r="A310" s="187">
        <v>44299.0</v>
      </c>
      <c r="B310" s="188" t="s">
        <v>530</v>
      </c>
      <c r="C310" s="189" t="s">
        <v>531</v>
      </c>
      <c r="D310" s="173" t="s">
        <v>551</v>
      </c>
      <c r="E310" s="185">
        <v>203869.45</v>
      </c>
      <c r="F310" s="173" t="s">
        <v>270</v>
      </c>
      <c r="G310" s="173" t="s">
        <v>319</v>
      </c>
      <c r="H310" s="173" t="s">
        <v>42</v>
      </c>
      <c r="I310" s="173" t="s">
        <v>319</v>
      </c>
      <c r="J310" s="183">
        <v>43749.0</v>
      </c>
      <c r="K310" s="190" t="s">
        <v>521</v>
      </c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2"/>
      <c r="AC310" s="182"/>
      <c r="AD310" s="182"/>
      <c r="AE310" s="182"/>
      <c r="AF310" s="182"/>
      <c r="AG310" s="182"/>
      <c r="AH310" s="182"/>
      <c r="AI310" s="182"/>
      <c r="AJ310" s="182"/>
      <c r="AK310" s="182"/>
      <c r="AL310" s="182"/>
      <c r="AM310" s="182"/>
      <c r="AN310" s="182"/>
      <c r="AO310" s="182"/>
      <c r="AP310" s="182"/>
      <c r="AQ310" s="182"/>
      <c r="AR310" s="182"/>
      <c r="AS310" s="182"/>
      <c r="AT310" s="182"/>
      <c r="AU310" s="182"/>
    </row>
    <row r="311" ht="15.75" customHeight="1">
      <c r="A311" s="187">
        <v>44302.0</v>
      </c>
      <c r="B311" s="188" t="s">
        <v>537</v>
      </c>
      <c r="C311" s="189" t="s">
        <v>515</v>
      </c>
      <c r="D311" s="173" t="s">
        <v>525</v>
      </c>
      <c r="E311" s="185">
        <v>1000.0</v>
      </c>
      <c r="F311" s="173" t="s">
        <v>538</v>
      </c>
      <c r="G311" s="183" t="s">
        <v>319</v>
      </c>
      <c r="H311" s="183" t="s">
        <v>42</v>
      </c>
      <c r="I311" s="183" t="s">
        <v>368</v>
      </c>
      <c r="J311" s="183">
        <v>43703.0</v>
      </c>
      <c r="K311" s="186" t="s">
        <v>521</v>
      </c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  <c r="AA311" s="182"/>
      <c r="AB311" s="182"/>
      <c r="AC311" s="182"/>
      <c r="AD311" s="182"/>
      <c r="AE311" s="182"/>
      <c r="AF311" s="182"/>
      <c r="AG311" s="182"/>
      <c r="AH311" s="182"/>
      <c r="AI311" s="182"/>
      <c r="AJ311" s="182"/>
      <c r="AK311" s="182"/>
      <c r="AL311" s="182"/>
      <c r="AM311" s="182"/>
      <c r="AN311" s="182"/>
      <c r="AO311" s="182"/>
      <c r="AP311" s="182"/>
      <c r="AQ311" s="182"/>
      <c r="AR311" s="182"/>
      <c r="AS311" s="182"/>
      <c r="AT311" s="182"/>
      <c r="AU311" s="182"/>
    </row>
    <row r="312" ht="15.75" customHeight="1">
      <c r="A312" s="187">
        <v>44302.0</v>
      </c>
      <c r="B312" s="188" t="s">
        <v>571</v>
      </c>
      <c r="C312" s="189" t="s">
        <v>515</v>
      </c>
      <c r="D312" s="173" t="s">
        <v>525</v>
      </c>
      <c r="E312" s="185">
        <v>10000.0</v>
      </c>
      <c r="F312" s="173" t="s">
        <v>572</v>
      </c>
      <c r="G312" s="183" t="s">
        <v>319</v>
      </c>
      <c r="H312" s="183" t="s">
        <v>42</v>
      </c>
      <c r="I312" s="183" t="s">
        <v>368</v>
      </c>
      <c r="J312" s="183">
        <v>43717.0</v>
      </c>
      <c r="K312" s="186" t="s">
        <v>521</v>
      </c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  <c r="AG312" s="182"/>
      <c r="AH312" s="182"/>
      <c r="AI312" s="182"/>
      <c r="AJ312" s="182"/>
      <c r="AK312" s="182"/>
      <c r="AL312" s="182"/>
      <c r="AM312" s="182"/>
      <c r="AN312" s="182"/>
      <c r="AO312" s="182"/>
      <c r="AP312" s="182"/>
      <c r="AQ312" s="182"/>
      <c r="AR312" s="182"/>
      <c r="AS312" s="182"/>
      <c r="AT312" s="182"/>
      <c r="AU312" s="182"/>
    </row>
    <row r="313" ht="15.75" customHeight="1">
      <c r="A313" s="183">
        <v>44305.0</v>
      </c>
      <c r="B313" s="184" t="s">
        <v>530</v>
      </c>
      <c r="C313" s="173" t="s">
        <v>531</v>
      </c>
      <c r="D313" s="173" t="s">
        <v>516</v>
      </c>
      <c r="E313" s="185">
        <v>0.0</v>
      </c>
      <c r="F313" s="173" t="s">
        <v>270</v>
      </c>
      <c r="G313" s="173" t="s">
        <v>319</v>
      </c>
      <c r="H313" s="173" t="s">
        <v>42</v>
      </c>
      <c r="I313" s="173" t="s">
        <v>319</v>
      </c>
      <c r="J313" s="183">
        <v>43749.0</v>
      </c>
      <c r="K313" s="190" t="s">
        <v>521</v>
      </c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2"/>
      <c r="AC313" s="182"/>
      <c r="AD313" s="182"/>
      <c r="AE313" s="182"/>
      <c r="AF313" s="182"/>
      <c r="AG313" s="182"/>
      <c r="AH313" s="182"/>
      <c r="AI313" s="182"/>
      <c r="AJ313" s="182"/>
      <c r="AK313" s="182"/>
      <c r="AL313" s="182"/>
      <c r="AM313" s="182"/>
      <c r="AN313" s="182"/>
      <c r="AO313" s="182"/>
      <c r="AP313" s="182"/>
      <c r="AQ313" s="182"/>
      <c r="AR313" s="182"/>
      <c r="AS313" s="182"/>
      <c r="AT313" s="182"/>
      <c r="AU313" s="182"/>
    </row>
    <row r="314" ht="15.75" customHeight="1">
      <c r="A314" s="183">
        <v>44305.0</v>
      </c>
      <c r="B314" s="184" t="s">
        <v>567</v>
      </c>
      <c r="C314" s="173" t="s">
        <v>531</v>
      </c>
      <c r="D314" s="173" t="s">
        <v>516</v>
      </c>
      <c r="E314" s="185">
        <v>0.0</v>
      </c>
      <c r="F314" s="173" t="s">
        <v>568</v>
      </c>
      <c r="G314" s="173" t="s">
        <v>319</v>
      </c>
      <c r="H314" s="173" t="s">
        <v>42</v>
      </c>
      <c r="I314" s="173" t="s">
        <v>319</v>
      </c>
      <c r="J314" s="183">
        <v>44225.0</v>
      </c>
      <c r="K314" s="190" t="s">
        <v>529</v>
      </c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2"/>
      <c r="AD314" s="182"/>
      <c r="AE314" s="182"/>
      <c r="AF314" s="182"/>
      <c r="AG314" s="182"/>
      <c r="AH314" s="182"/>
      <c r="AI314" s="182"/>
      <c r="AJ314" s="182"/>
      <c r="AK314" s="182"/>
      <c r="AL314" s="182"/>
      <c r="AM314" s="182"/>
      <c r="AN314" s="182"/>
      <c r="AO314" s="182"/>
      <c r="AP314" s="182"/>
      <c r="AQ314" s="182"/>
      <c r="AR314" s="182"/>
      <c r="AS314" s="182"/>
      <c r="AT314" s="182"/>
      <c r="AU314" s="182"/>
    </row>
    <row r="315" ht="15.75" customHeight="1">
      <c r="A315" s="187">
        <v>44305.0</v>
      </c>
      <c r="B315" s="188" t="s">
        <v>682</v>
      </c>
      <c r="C315" s="189" t="s">
        <v>515</v>
      </c>
      <c r="D315" s="173" t="s">
        <v>525</v>
      </c>
      <c r="E315" s="185">
        <v>29853.44</v>
      </c>
      <c r="F315" s="173" t="s">
        <v>683</v>
      </c>
      <c r="G315" s="183" t="s">
        <v>319</v>
      </c>
      <c r="H315" s="183" t="s">
        <v>42</v>
      </c>
      <c r="I315" s="183" t="s">
        <v>458</v>
      </c>
      <c r="J315" s="183">
        <v>43822.0</v>
      </c>
      <c r="K315" s="186" t="s">
        <v>543</v>
      </c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2"/>
      <c r="AD315" s="182"/>
      <c r="AE315" s="182"/>
      <c r="AF315" s="182"/>
      <c r="AG315" s="182"/>
      <c r="AH315" s="182"/>
      <c r="AI315" s="182"/>
      <c r="AJ315" s="182"/>
      <c r="AK315" s="182"/>
      <c r="AL315" s="182"/>
      <c r="AM315" s="182"/>
      <c r="AN315" s="182"/>
      <c r="AO315" s="182"/>
      <c r="AP315" s="182"/>
      <c r="AQ315" s="182"/>
      <c r="AR315" s="182"/>
      <c r="AS315" s="182"/>
      <c r="AT315" s="182"/>
      <c r="AU315" s="182"/>
    </row>
    <row r="316" ht="15.75" customHeight="1">
      <c r="A316" s="187">
        <v>44305.0</v>
      </c>
      <c r="B316" s="188" t="s">
        <v>741</v>
      </c>
      <c r="C316" s="189" t="s">
        <v>515</v>
      </c>
      <c r="D316" s="173" t="s">
        <v>525</v>
      </c>
      <c r="E316" s="185">
        <v>3500.0</v>
      </c>
      <c r="F316" s="173" t="s">
        <v>742</v>
      </c>
      <c r="G316" s="183" t="s">
        <v>324</v>
      </c>
      <c r="H316" s="183" t="s">
        <v>665</v>
      </c>
      <c r="I316" s="183" t="s">
        <v>460</v>
      </c>
      <c r="J316" s="183">
        <v>44273.0</v>
      </c>
      <c r="K316" s="186" t="s">
        <v>529</v>
      </c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  <c r="AE316" s="182"/>
      <c r="AF316" s="182"/>
      <c r="AG316" s="182"/>
      <c r="AH316" s="182"/>
      <c r="AI316" s="182"/>
      <c r="AJ316" s="182"/>
      <c r="AK316" s="182"/>
      <c r="AL316" s="182"/>
      <c r="AM316" s="182"/>
      <c r="AN316" s="182"/>
      <c r="AO316" s="182"/>
      <c r="AP316" s="182"/>
      <c r="AQ316" s="182"/>
      <c r="AR316" s="182"/>
      <c r="AS316" s="182"/>
      <c r="AT316" s="182"/>
      <c r="AU316" s="182"/>
    </row>
    <row r="317" ht="15.75" customHeight="1">
      <c r="A317" s="187">
        <v>44308.0</v>
      </c>
      <c r="B317" s="188" t="s">
        <v>554</v>
      </c>
      <c r="C317" s="189" t="s">
        <v>515</v>
      </c>
      <c r="D317" s="173" t="s">
        <v>525</v>
      </c>
      <c r="E317" s="185">
        <v>193917.59</v>
      </c>
      <c r="F317" s="173" t="s">
        <v>555</v>
      </c>
      <c r="G317" s="183" t="s">
        <v>319</v>
      </c>
      <c r="H317" s="183" t="s">
        <v>42</v>
      </c>
      <c r="I317" s="183" t="s">
        <v>458</v>
      </c>
      <c r="J317" s="183">
        <v>43559.0</v>
      </c>
      <c r="K317" s="186" t="s">
        <v>521</v>
      </c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/>
      <c r="AG317" s="182"/>
      <c r="AH317" s="182"/>
      <c r="AI317" s="182"/>
      <c r="AJ317" s="182"/>
      <c r="AK317" s="182"/>
      <c r="AL317" s="182"/>
      <c r="AM317" s="182"/>
      <c r="AN317" s="182"/>
      <c r="AO317" s="182"/>
      <c r="AP317" s="182"/>
      <c r="AQ317" s="182"/>
      <c r="AR317" s="182"/>
      <c r="AS317" s="182"/>
      <c r="AT317" s="182"/>
      <c r="AU317" s="182"/>
    </row>
    <row r="318" ht="15.75" customHeight="1">
      <c r="A318" s="187">
        <v>44308.0</v>
      </c>
      <c r="B318" s="188" t="s">
        <v>743</v>
      </c>
      <c r="C318" s="189" t="s">
        <v>515</v>
      </c>
      <c r="D318" s="173" t="s">
        <v>525</v>
      </c>
      <c r="E318" s="185">
        <v>10000.0</v>
      </c>
      <c r="F318" s="173" t="s">
        <v>744</v>
      </c>
      <c r="G318" s="183" t="s">
        <v>319</v>
      </c>
      <c r="H318" s="183" t="s">
        <v>42</v>
      </c>
      <c r="I318" s="183" t="s">
        <v>458</v>
      </c>
      <c r="J318" s="183">
        <v>43874.0</v>
      </c>
      <c r="K318" s="186" t="s">
        <v>529</v>
      </c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/>
      <c r="AI318" s="182"/>
      <c r="AJ318" s="182"/>
      <c r="AK318" s="182"/>
      <c r="AL318" s="182"/>
      <c r="AM318" s="182"/>
      <c r="AN318" s="182"/>
      <c r="AO318" s="182"/>
      <c r="AP318" s="182"/>
      <c r="AQ318" s="182"/>
      <c r="AR318" s="182"/>
      <c r="AS318" s="182"/>
      <c r="AT318" s="182"/>
      <c r="AU318" s="182"/>
    </row>
    <row r="319" ht="15.75" customHeight="1">
      <c r="A319" s="183">
        <v>44309.0</v>
      </c>
      <c r="B319" s="184" t="s">
        <v>745</v>
      </c>
      <c r="C319" s="173" t="s">
        <v>515</v>
      </c>
      <c r="D319" s="173" t="s">
        <v>516</v>
      </c>
      <c r="E319" s="185">
        <v>72.06</v>
      </c>
      <c r="F319" s="173" t="s">
        <v>746</v>
      </c>
      <c r="G319" s="183" t="s">
        <v>319</v>
      </c>
      <c r="H319" s="183" t="s">
        <v>42</v>
      </c>
      <c r="I319" s="183" t="s">
        <v>458</v>
      </c>
      <c r="J319" s="183">
        <v>43685.0</v>
      </c>
      <c r="K319" s="186" t="s">
        <v>521</v>
      </c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2"/>
      <c r="AC319" s="182"/>
      <c r="AD319" s="182"/>
      <c r="AE319" s="182"/>
      <c r="AF319" s="182"/>
      <c r="AG319" s="182"/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182"/>
      <c r="AS319" s="182"/>
      <c r="AT319" s="182"/>
      <c r="AU319" s="182"/>
    </row>
    <row r="320" ht="15.75" customHeight="1">
      <c r="A320" s="183">
        <v>44309.0</v>
      </c>
      <c r="B320" s="184" t="s">
        <v>747</v>
      </c>
      <c r="C320" s="173" t="s">
        <v>515</v>
      </c>
      <c r="D320" s="173" t="s">
        <v>516</v>
      </c>
      <c r="E320" s="185">
        <v>295.22</v>
      </c>
      <c r="F320" s="173" t="s">
        <v>748</v>
      </c>
      <c r="G320" s="183" t="s">
        <v>324</v>
      </c>
      <c r="H320" s="183" t="s">
        <v>42</v>
      </c>
      <c r="I320" s="183" t="s">
        <v>354</v>
      </c>
      <c r="J320" s="183">
        <v>43382.0</v>
      </c>
      <c r="K320" s="186" t="s">
        <v>518</v>
      </c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182"/>
      <c r="AT320" s="182"/>
      <c r="AU320" s="182"/>
    </row>
    <row r="321" ht="15.75" customHeight="1">
      <c r="A321" s="183">
        <v>44309.0</v>
      </c>
      <c r="B321" s="184" t="s">
        <v>749</v>
      </c>
      <c r="C321" s="173" t="s">
        <v>515</v>
      </c>
      <c r="D321" s="173" t="s">
        <v>516</v>
      </c>
      <c r="E321" s="185">
        <v>47.86</v>
      </c>
      <c r="F321" s="173" t="s">
        <v>750</v>
      </c>
      <c r="G321" s="183" t="s">
        <v>319</v>
      </c>
      <c r="H321" s="183" t="s">
        <v>42</v>
      </c>
      <c r="I321" s="183" t="s">
        <v>368</v>
      </c>
      <c r="J321" s="183">
        <v>43665.0</v>
      </c>
      <c r="K321" s="186" t="s">
        <v>521</v>
      </c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  <c r="AA321" s="182"/>
      <c r="AB321" s="182"/>
      <c r="AC321" s="182"/>
      <c r="AD321" s="182"/>
      <c r="AE321" s="182"/>
      <c r="AF321" s="182"/>
      <c r="AG321" s="182"/>
      <c r="AH321" s="182"/>
      <c r="AI321" s="182"/>
      <c r="AJ321" s="182"/>
      <c r="AK321" s="182"/>
      <c r="AL321" s="182"/>
      <c r="AM321" s="182"/>
      <c r="AN321" s="182"/>
      <c r="AO321" s="182"/>
      <c r="AP321" s="182"/>
      <c r="AQ321" s="182"/>
      <c r="AR321" s="182"/>
      <c r="AS321" s="182"/>
      <c r="AT321" s="182"/>
      <c r="AU321" s="182"/>
    </row>
    <row r="322" ht="15.75" customHeight="1">
      <c r="A322" s="183">
        <v>44309.0</v>
      </c>
      <c r="B322" s="184" t="s">
        <v>701</v>
      </c>
      <c r="C322" s="173" t="s">
        <v>515</v>
      </c>
      <c r="D322" s="173" t="s">
        <v>516</v>
      </c>
      <c r="E322" s="185"/>
      <c r="F322" s="173" t="s">
        <v>702</v>
      </c>
      <c r="G322" s="183" t="s">
        <v>324</v>
      </c>
      <c r="H322" s="183" t="s">
        <v>42</v>
      </c>
      <c r="I322" s="183" t="s">
        <v>409</v>
      </c>
      <c r="J322" s="183">
        <v>43515.0</v>
      </c>
      <c r="K322" s="186" t="s">
        <v>518</v>
      </c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  <c r="AA322" s="182"/>
      <c r="AB322" s="182"/>
      <c r="AC322" s="182"/>
      <c r="AD322" s="182"/>
      <c r="AE322" s="182"/>
      <c r="AF322" s="182"/>
      <c r="AG322" s="182"/>
      <c r="AH322" s="182"/>
      <c r="AI322" s="182"/>
      <c r="AJ322" s="182"/>
      <c r="AK322" s="182"/>
      <c r="AL322" s="182"/>
      <c r="AM322" s="182"/>
      <c r="AN322" s="182"/>
      <c r="AO322" s="182"/>
      <c r="AP322" s="182"/>
      <c r="AQ322" s="182"/>
      <c r="AR322" s="182"/>
      <c r="AS322" s="182"/>
      <c r="AT322" s="182"/>
      <c r="AU322" s="182"/>
    </row>
    <row r="323" ht="15.75" customHeight="1">
      <c r="A323" s="183">
        <v>44309.0</v>
      </c>
      <c r="B323" s="184" t="s">
        <v>552</v>
      </c>
      <c r="C323" s="173" t="s">
        <v>515</v>
      </c>
      <c r="D323" s="173" t="s">
        <v>516</v>
      </c>
      <c r="E323" s="185">
        <v>4170.42</v>
      </c>
      <c r="F323" s="173" t="s">
        <v>553</v>
      </c>
      <c r="G323" s="183" t="s">
        <v>319</v>
      </c>
      <c r="H323" s="183" t="s">
        <v>42</v>
      </c>
      <c r="I323" s="183" t="s">
        <v>458</v>
      </c>
      <c r="J323" s="183">
        <v>43664.0</v>
      </c>
      <c r="K323" s="186" t="s">
        <v>521</v>
      </c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  <c r="AA323" s="182"/>
      <c r="AB323" s="182"/>
      <c r="AC323" s="182"/>
      <c r="AD323" s="182"/>
      <c r="AE323" s="182"/>
      <c r="AF323" s="182"/>
      <c r="AG323" s="182"/>
      <c r="AH323" s="182"/>
      <c r="AI323" s="182"/>
      <c r="AJ323" s="182"/>
      <c r="AK323" s="182"/>
      <c r="AL323" s="182"/>
      <c r="AM323" s="182"/>
      <c r="AN323" s="182"/>
      <c r="AO323" s="182"/>
      <c r="AP323" s="182"/>
      <c r="AQ323" s="182"/>
      <c r="AR323" s="182"/>
      <c r="AS323" s="182"/>
      <c r="AT323" s="182"/>
      <c r="AU323" s="182"/>
    </row>
    <row r="324" ht="15.75" customHeight="1">
      <c r="A324" s="183">
        <v>44312.0</v>
      </c>
      <c r="B324" s="184" t="s">
        <v>751</v>
      </c>
      <c r="C324" s="173" t="s">
        <v>515</v>
      </c>
      <c r="D324" s="173" t="s">
        <v>516</v>
      </c>
      <c r="E324" s="185">
        <v>6.32</v>
      </c>
      <c r="F324" s="173" t="s">
        <v>752</v>
      </c>
      <c r="G324" s="183" t="s">
        <v>319</v>
      </c>
      <c r="H324" s="183" t="s">
        <v>42</v>
      </c>
      <c r="I324" s="183" t="s">
        <v>368</v>
      </c>
      <c r="J324" s="183" t="s">
        <v>753</v>
      </c>
      <c r="K324" s="186" t="s">
        <v>529</v>
      </c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182"/>
      <c r="AT324" s="182"/>
      <c r="AU324" s="182"/>
    </row>
    <row r="325" ht="15.75" customHeight="1">
      <c r="A325" s="183">
        <v>44312.0</v>
      </c>
      <c r="B325" s="184" t="s">
        <v>524</v>
      </c>
      <c r="C325" s="173" t="s">
        <v>515</v>
      </c>
      <c r="D325" s="173" t="s">
        <v>516</v>
      </c>
      <c r="E325" s="185">
        <v>242.83</v>
      </c>
      <c r="F325" s="173" t="s">
        <v>526</v>
      </c>
      <c r="G325" s="183" t="s">
        <v>319</v>
      </c>
      <c r="H325" s="183" t="s">
        <v>42</v>
      </c>
      <c r="I325" s="183" t="s">
        <v>368</v>
      </c>
      <c r="J325" s="183">
        <v>43675.0</v>
      </c>
      <c r="K325" s="186" t="s">
        <v>521</v>
      </c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  <c r="AA325" s="182"/>
      <c r="AB325" s="182"/>
      <c r="AC325" s="182"/>
      <c r="AD325" s="182"/>
      <c r="AE325" s="182"/>
      <c r="AF325" s="182"/>
      <c r="AG325" s="182"/>
      <c r="AH325" s="182"/>
      <c r="AI325" s="182"/>
      <c r="AJ325" s="182"/>
      <c r="AK325" s="182"/>
      <c r="AL325" s="182"/>
      <c r="AM325" s="182"/>
      <c r="AN325" s="182"/>
      <c r="AO325" s="182"/>
      <c r="AP325" s="182"/>
      <c r="AQ325" s="182"/>
      <c r="AR325" s="182"/>
      <c r="AS325" s="182"/>
      <c r="AT325" s="182"/>
      <c r="AU325" s="182"/>
    </row>
    <row r="326" ht="15.75" customHeight="1">
      <c r="A326" s="187">
        <v>44312.0</v>
      </c>
      <c r="B326" s="188" t="s">
        <v>645</v>
      </c>
      <c r="C326" s="189" t="s">
        <v>515</v>
      </c>
      <c r="D326" s="173" t="s">
        <v>551</v>
      </c>
      <c r="E326" s="185">
        <v>57000.0</v>
      </c>
      <c r="F326" s="173" t="s">
        <v>646</v>
      </c>
      <c r="G326" s="183" t="s">
        <v>319</v>
      </c>
      <c r="H326" s="183" t="s">
        <v>42</v>
      </c>
      <c r="I326" s="183" t="s">
        <v>458</v>
      </c>
      <c r="J326" s="183">
        <v>43622.0</v>
      </c>
      <c r="K326" s="186" t="s">
        <v>543</v>
      </c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  <c r="AA326" s="182"/>
      <c r="AB326" s="182"/>
      <c r="AC326" s="182"/>
      <c r="AD326" s="182"/>
      <c r="AE326" s="182"/>
      <c r="AF326" s="182"/>
      <c r="AG326" s="182"/>
      <c r="AH326" s="182"/>
      <c r="AI326" s="182"/>
      <c r="AJ326" s="182"/>
      <c r="AK326" s="182"/>
      <c r="AL326" s="182"/>
      <c r="AM326" s="182"/>
      <c r="AN326" s="182"/>
      <c r="AO326" s="182"/>
      <c r="AP326" s="182"/>
      <c r="AQ326" s="182"/>
      <c r="AR326" s="182"/>
      <c r="AS326" s="182"/>
      <c r="AT326" s="182"/>
      <c r="AU326" s="182"/>
    </row>
    <row r="327" ht="15.75" customHeight="1">
      <c r="A327" s="183">
        <v>44314.0</v>
      </c>
      <c r="B327" s="184" t="s">
        <v>743</v>
      </c>
      <c r="C327" s="173" t="s">
        <v>515</v>
      </c>
      <c r="D327" s="173" t="s">
        <v>516</v>
      </c>
      <c r="E327" s="185">
        <v>299695.62</v>
      </c>
      <c r="F327" s="173" t="s">
        <v>744</v>
      </c>
      <c r="G327" s="183" t="s">
        <v>319</v>
      </c>
      <c r="H327" s="183" t="s">
        <v>42</v>
      </c>
      <c r="I327" s="183" t="s">
        <v>458</v>
      </c>
      <c r="J327" s="183">
        <v>43874.0</v>
      </c>
      <c r="K327" s="186" t="s">
        <v>529</v>
      </c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  <c r="AA327" s="182"/>
      <c r="AB327" s="182"/>
      <c r="AC327" s="182"/>
      <c r="AD327" s="182"/>
      <c r="AE327" s="182"/>
      <c r="AF327" s="182"/>
      <c r="AG327" s="182"/>
      <c r="AH327" s="182"/>
      <c r="AI327" s="182"/>
      <c r="AJ327" s="182"/>
      <c r="AK327" s="182"/>
      <c r="AL327" s="182"/>
      <c r="AM327" s="182"/>
      <c r="AN327" s="182"/>
      <c r="AO327" s="182"/>
      <c r="AP327" s="182"/>
      <c r="AQ327" s="182"/>
      <c r="AR327" s="182"/>
      <c r="AS327" s="182"/>
      <c r="AT327" s="182"/>
      <c r="AU327" s="182"/>
    </row>
    <row r="328" ht="15.75" customHeight="1">
      <c r="A328" s="183">
        <v>44314.0</v>
      </c>
      <c r="B328" s="184" t="s">
        <v>754</v>
      </c>
      <c r="C328" s="173" t="s">
        <v>515</v>
      </c>
      <c r="D328" s="173" t="s">
        <v>516</v>
      </c>
      <c r="E328" s="185">
        <v>29853.44</v>
      </c>
      <c r="F328" s="173" t="s">
        <v>755</v>
      </c>
      <c r="G328" s="183" t="s">
        <v>319</v>
      </c>
      <c r="H328" s="183" t="s">
        <v>42</v>
      </c>
      <c r="I328" s="183" t="s">
        <v>368</v>
      </c>
      <c r="J328" s="183">
        <v>43620.0</v>
      </c>
      <c r="K328" s="186" t="s">
        <v>543</v>
      </c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  <c r="AA328" s="182"/>
      <c r="AB328" s="182"/>
      <c r="AC328" s="182"/>
      <c r="AD328" s="182"/>
      <c r="AE328" s="182"/>
      <c r="AF328" s="182"/>
      <c r="AG328" s="182"/>
      <c r="AH328" s="182"/>
      <c r="AI328" s="182"/>
      <c r="AJ328" s="182"/>
      <c r="AK328" s="182"/>
      <c r="AL328" s="182"/>
      <c r="AM328" s="182"/>
      <c r="AN328" s="182"/>
      <c r="AO328" s="182"/>
      <c r="AP328" s="182"/>
      <c r="AQ328" s="182"/>
      <c r="AR328" s="182"/>
      <c r="AS328" s="182"/>
      <c r="AT328" s="182"/>
      <c r="AU328" s="182"/>
    </row>
    <row r="329" ht="15.75" customHeight="1">
      <c r="A329" s="187">
        <v>44314.0</v>
      </c>
      <c r="B329" s="188" t="s">
        <v>756</v>
      </c>
      <c r="C329" s="189" t="s">
        <v>515</v>
      </c>
      <c r="D329" s="173" t="s">
        <v>525</v>
      </c>
      <c r="E329" s="185">
        <v>11000.0</v>
      </c>
      <c r="F329" s="173" t="s">
        <v>757</v>
      </c>
      <c r="G329" s="183" t="s">
        <v>324</v>
      </c>
      <c r="H329" s="183" t="s">
        <v>665</v>
      </c>
      <c r="I329" s="183" t="s">
        <v>460</v>
      </c>
      <c r="J329" s="183">
        <v>44298.0</v>
      </c>
      <c r="K329" s="186" t="s">
        <v>529</v>
      </c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  <c r="AA329" s="182"/>
      <c r="AB329" s="182"/>
      <c r="AC329" s="182"/>
      <c r="AD329" s="182"/>
      <c r="AE329" s="182"/>
      <c r="AF329" s="182"/>
      <c r="AG329" s="182"/>
      <c r="AH329" s="182"/>
      <c r="AI329" s="182"/>
      <c r="AJ329" s="182"/>
      <c r="AK329" s="182"/>
      <c r="AL329" s="182"/>
      <c r="AM329" s="182"/>
      <c r="AN329" s="182"/>
      <c r="AO329" s="182"/>
      <c r="AP329" s="182"/>
      <c r="AQ329" s="182"/>
      <c r="AR329" s="182"/>
      <c r="AS329" s="182"/>
      <c r="AT329" s="182"/>
      <c r="AU329" s="182"/>
    </row>
    <row r="330" ht="15.75" customHeight="1">
      <c r="A330" s="187">
        <v>44314.0</v>
      </c>
      <c r="B330" s="188" t="s">
        <v>537</v>
      </c>
      <c r="C330" s="189" t="s">
        <v>515</v>
      </c>
      <c r="D330" s="173" t="s">
        <v>525</v>
      </c>
      <c r="E330" s="185">
        <v>12000.0</v>
      </c>
      <c r="F330" s="173" t="s">
        <v>538</v>
      </c>
      <c r="G330" s="183" t="s">
        <v>319</v>
      </c>
      <c r="H330" s="183" t="s">
        <v>42</v>
      </c>
      <c r="I330" s="183" t="s">
        <v>368</v>
      </c>
      <c r="J330" s="183">
        <v>43703.0</v>
      </c>
      <c r="K330" s="186" t="s">
        <v>521</v>
      </c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/>
      <c r="AN330" s="182"/>
      <c r="AO330" s="182"/>
      <c r="AP330" s="182"/>
      <c r="AQ330" s="182"/>
      <c r="AR330" s="182"/>
      <c r="AS330" s="182"/>
      <c r="AT330" s="182"/>
      <c r="AU330" s="182"/>
    </row>
    <row r="331" ht="15.75" customHeight="1">
      <c r="A331" s="187">
        <v>44314.0</v>
      </c>
      <c r="B331" s="188" t="s">
        <v>754</v>
      </c>
      <c r="C331" s="189" t="s">
        <v>515</v>
      </c>
      <c r="D331" s="173" t="s">
        <v>551</v>
      </c>
      <c r="E331" s="185">
        <v>162050.69</v>
      </c>
      <c r="F331" s="173" t="s">
        <v>755</v>
      </c>
      <c r="G331" s="183" t="s">
        <v>319</v>
      </c>
      <c r="H331" s="183" t="s">
        <v>42</v>
      </c>
      <c r="I331" s="183" t="s">
        <v>368</v>
      </c>
      <c r="J331" s="183">
        <v>43620.0</v>
      </c>
      <c r="K331" s="186" t="s">
        <v>543</v>
      </c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2"/>
      <c r="AC331" s="182"/>
      <c r="AD331" s="182"/>
      <c r="AE331" s="182"/>
      <c r="AF331" s="182"/>
      <c r="AG331" s="182"/>
      <c r="AH331" s="182"/>
      <c r="AI331" s="182"/>
      <c r="AJ331" s="182"/>
      <c r="AK331" s="182"/>
      <c r="AL331" s="182"/>
      <c r="AM331" s="182"/>
      <c r="AN331" s="182"/>
      <c r="AO331" s="182"/>
      <c r="AP331" s="182"/>
      <c r="AQ331" s="182"/>
      <c r="AR331" s="182"/>
      <c r="AS331" s="182"/>
      <c r="AT331" s="182"/>
      <c r="AU331" s="182"/>
    </row>
    <row r="332" ht="15.75" customHeight="1">
      <c r="A332" s="187">
        <v>44314.0</v>
      </c>
      <c r="B332" s="188" t="s">
        <v>639</v>
      </c>
      <c r="C332" s="189" t="s">
        <v>531</v>
      </c>
      <c r="D332" s="173" t="s">
        <v>525</v>
      </c>
      <c r="E332" s="185">
        <v>5000.0</v>
      </c>
      <c r="F332" s="173" t="s">
        <v>640</v>
      </c>
      <c r="G332" s="173" t="s">
        <v>319</v>
      </c>
      <c r="H332" s="173" t="s">
        <v>42</v>
      </c>
      <c r="I332" s="173" t="s">
        <v>319</v>
      </c>
      <c r="J332" s="183">
        <v>43901.0</v>
      </c>
      <c r="K332" s="190" t="s">
        <v>611</v>
      </c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182"/>
      <c r="AT332" s="182"/>
      <c r="AU332" s="182"/>
    </row>
    <row r="333" ht="15.75" customHeight="1">
      <c r="A333" s="183">
        <v>44315.0</v>
      </c>
      <c r="B333" s="184" t="s">
        <v>758</v>
      </c>
      <c r="C333" s="173" t="s">
        <v>531</v>
      </c>
      <c r="D333" s="173" t="s">
        <v>516</v>
      </c>
      <c r="E333" s="185">
        <v>0.0</v>
      </c>
      <c r="F333" s="173" t="s">
        <v>759</v>
      </c>
      <c r="G333" s="173" t="s">
        <v>41</v>
      </c>
      <c r="H333" s="173" t="s">
        <v>42</v>
      </c>
      <c r="I333" s="173" t="s">
        <v>372</v>
      </c>
      <c r="J333" s="183">
        <v>44183.0</v>
      </c>
      <c r="K333" s="190" t="s">
        <v>611</v>
      </c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/>
      <c r="AN333" s="182"/>
      <c r="AO333" s="182"/>
      <c r="AP333" s="182"/>
      <c r="AQ333" s="182"/>
      <c r="AR333" s="182"/>
      <c r="AS333" s="182"/>
      <c r="AT333" s="182"/>
      <c r="AU333" s="182"/>
    </row>
    <row r="334" ht="15.75" customHeight="1">
      <c r="A334" s="187">
        <v>44315.0</v>
      </c>
      <c r="B334" s="188" t="s">
        <v>758</v>
      </c>
      <c r="C334" s="189" t="s">
        <v>531</v>
      </c>
      <c r="D334" s="173" t="s">
        <v>551</v>
      </c>
      <c r="E334" s="185">
        <v>103154.55</v>
      </c>
      <c r="F334" s="173" t="s">
        <v>759</v>
      </c>
      <c r="G334" s="173" t="s">
        <v>41</v>
      </c>
      <c r="H334" s="173" t="s">
        <v>42</v>
      </c>
      <c r="I334" s="173" t="s">
        <v>372</v>
      </c>
      <c r="J334" s="183">
        <v>44183.0</v>
      </c>
      <c r="K334" s="190" t="s">
        <v>611</v>
      </c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  <c r="AG334" s="182"/>
      <c r="AH334" s="182"/>
      <c r="AI334" s="182"/>
      <c r="AJ334" s="182"/>
      <c r="AK334" s="182"/>
      <c r="AL334" s="182"/>
      <c r="AM334" s="182"/>
      <c r="AN334" s="182"/>
      <c r="AO334" s="182"/>
      <c r="AP334" s="182"/>
      <c r="AQ334" s="182"/>
      <c r="AR334" s="182"/>
      <c r="AS334" s="182"/>
      <c r="AT334" s="182"/>
      <c r="AU334" s="182"/>
    </row>
    <row r="335" ht="15.75" customHeight="1">
      <c r="A335" s="187">
        <v>44316.0</v>
      </c>
      <c r="B335" s="188" t="s">
        <v>756</v>
      </c>
      <c r="C335" s="189" t="s">
        <v>515</v>
      </c>
      <c r="D335" s="173" t="s">
        <v>525</v>
      </c>
      <c r="E335" s="185">
        <v>100000.0</v>
      </c>
      <c r="F335" s="173" t="s">
        <v>757</v>
      </c>
      <c r="G335" s="183" t="s">
        <v>324</v>
      </c>
      <c r="H335" s="183" t="s">
        <v>665</v>
      </c>
      <c r="I335" s="183" t="s">
        <v>460</v>
      </c>
      <c r="J335" s="183">
        <v>44298.0</v>
      </c>
      <c r="K335" s="186" t="s">
        <v>529</v>
      </c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182"/>
      <c r="AT335" s="182"/>
      <c r="AU335" s="182"/>
    </row>
    <row r="336" ht="15.75" customHeight="1">
      <c r="A336" s="187">
        <v>44316.0</v>
      </c>
      <c r="B336" s="188" t="s">
        <v>537</v>
      </c>
      <c r="C336" s="189" t="s">
        <v>515</v>
      </c>
      <c r="D336" s="173" t="s">
        <v>525</v>
      </c>
      <c r="E336" s="185">
        <v>9000.0</v>
      </c>
      <c r="F336" s="173" t="s">
        <v>538</v>
      </c>
      <c r="G336" s="183" t="s">
        <v>319</v>
      </c>
      <c r="H336" s="183" t="s">
        <v>42</v>
      </c>
      <c r="I336" s="183" t="s">
        <v>368</v>
      </c>
      <c r="J336" s="183">
        <v>43703.0</v>
      </c>
      <c r="K336" s="186" t="s">
        <v>521</v>
      </c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/>
      <c r="AN336" s="182"/>
      <c r="AO336" s="182"/>
      <c r="AP336" s="182"/>
      <c r="AQ336" s="182"/>
      <c r="AR336" s="182"/>
      <c r="AS336" s="182"/>
      <c r="AT336" s="182"/>
      <c r="AU336" s="182"/>
    </row>
    <row r="337" ht="15.75" customHeight="1">
      <c r="A337" s="187">
        <v>44316.0</v>
      </c>
      <c r="B337" s="188" t="s">
        <v>729</v>
      </c>
      <c r="C337" s="189" t="s">
        <v>531</v>
      </c>
      <c r="D337" s="173" t="s">
        <v>525</v>
      </c>
      <c r="E337" s="185">
        <v>5000.0</v>
      </c>
      <c r="F337" s="173" t="s">
        <v>730</v>
      </c>
      <c r="G337" s="173" t="s">
        <v>41</v>
      </c>
      <c r="H337" s="173" t="s">
        <v>42</v>
      </c>
      <c r="I337" s="173" t="s">
        <v>424</v>
      </c>
      <c r="J337" s="183">
        <v>44180.0</v>
      </c>
      <c r="K337" s="190" t="s">
        <v>529</v>
      </c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  <c r="AE337" s="182"/>
      <c r="AF337" s="182"/>
      <c r="AG337" s="182"/>
      <c r="AH337" s="182"/>
      <c r="AI337" s="182"/>
      <c r="AJ337" s="182"/>
      <c r="AK337" s="182"/>
      <c r="AL337" s="182"/>
      <c r="AM337" s="182"/>
      <c r="AN337" s="182"/>
      <c r="AO337" s="182"/>
      <c r="AP337" s="182"/>
      <c r="AQ337" s="182"/>
      <c r="AR337" s="182"/>
      <c r="AS337" s="182"/>
      <c r="AT337" s="182"/>
      <c r="AU337" s="182"/>
    </row>
    <row r="338" ht="15.75" customHeight="1">
      <c r="A338" s="183">
        <v>44319.0</v>
      </c>
      <c r="B338" s="184" t="s">
        <v>760</v>
      </c>
      <c r="C338" s="173" t="s">
        <v>531</v>
      </c>
      <c r="D338" s="173" t="s">
        <v>516</v>
      </c>
      <c r="E338" s="185">
        <v>0.0</v>
      </c>
      <c r="F338" s="173" t="s">
        <v>761</v>
      </c>
      <c r="G338" s="173" t="s">
        <v>41</v>
      </c>
      <c r="H338" s="173" t="s">
        <v>762</v>
      </c>
      <c r="I338" s="173" t="s">
        <v>352</v>
      </c>
      <c r="J338" s="183">
        <v>44246.0</v>
      </c>
      <c r="K338" s="190" t="s">
        <v>611</v>
      </c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182"/>
      <c r="AT338" s="182"/>
      <c r="AU338" s="182"/>
    </row>
    <row r="339" ht="15.75" customHeight="1">
      <c r="A339" s="187">
        <v>44319.0</v>
      </c>
      <c r="B339" s="188" t="s">
        <v>541</v>
      </c>
      <c r="C339" s="189" t="s">
        <v>515</v>
      </c>
      <c r="D339" s="173" t="s">
        <v>525</v>
      </c>
      <c r="E339" s="185">
        <v>150895.05</v>
      </c>
      <c r="F339" s="173" t="s">
        <v>542</v>
      </c>
      <c r="G339" s="183" t="s">
        <v>319</v>
      </c>
      <c r="H339" s="183" t="s">
        <v>42</v>
      </c>
      <c r="I339" s="183" t="s">
        <v>368</v>
      </c>
      <c r="J339" s="183">
        <v>43605.0</v>
      </c>
      <c r="K339" s="186" t="s">
        <v>543</v>
      </c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/>
      <c r="AN339" s="182"/>
      <c r="AO339" s="182"/>
      <c r="AP339" s="182"/>
      <c r="AQ339" s="182"/>
      <c r="AR339" s="182"/>
      <c r="AS339" s="182"/>
      <c r="AT339" s="182"/>
      <c r="AU339" s="182"/>
    </row>
    <row r="340" ht="15.75" customHeight="1">
      <c r="A340" s="187">
        <v>44319.0</v>
      </c>
      <c r="B340" s="188" t="s">
        <v>760</v>
      </c>
      <c r="C340" s="189" t="s">
        <v>531</v>
      </c>
      <c r="D340" s="173" t="s">
        <v>551</v>
      </c>
      <c r="E340" s="185">
        <v>263682.77</v>
      </c>
      <c r="F340" s="173" t="s">
        <v>761</v>
      </c>
      <c r="G340" s="173" t="s">
        <v>41</v>
      </c>
      <c r="H340" s="173" t="s">
        <v>762</v>
      </c>
      <c r="I340" s="173" t="s">
        <v>352</v>
      </c>
      <c r="J340" s="183">
        <v>44246.0</v>
      </c>
      <c r="K340" s="190" t="s">
        <v>611</v>
      </c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  <c r="AA340" s="182"/>
      <c r="AB340" s="182"/>
      <c r="AC340" s="182"/>
      <c r="AD340" s="182"/>
      <c r="AE340" s="182"/>
      <c r="AF340" s="182"/>
      <c r="AG340" s="182"/>
      <c r="AH340" s="182"/>
      <c r="AI340" s="182"/>
      <c r="AJ340" s="182"/>
      <c r="AK340" s="182"/>
      <c r="AL340" s="182"/>
      <c r="AM340" s="182"/>
      <c r="AN340" s="182"/>
      <c r="AO340" s="182"/>
      <c r="AP340" s="182"/>
      <c r="AQ340" s="182"/>
      <c r="AR340" s="182"/>
      <c r="AS340" s="182"/>
      <c r="AT340" s="182"/>
      <c r="AU340" s="182"/>
    </row>
    <row r="341" ht="15.75" customHeight="1">
      <c r="A341" s="187">
        <v>44320.0</v>
      </c>
      <c r="B341" s="188" t="s">
        <v>554</v>
      </c>
      <c r="C341" s="189" t="s">
        <v>515</v>
      </c>
      <c r="D341" s="173" t="s">
        <v>525</v>
      </c>
      <c r="E341" s="185">
        <v>54000.0</v>
      </c>
      <c r="F341" s="173" t="s">
        <v>555</v>
      </c>
      <c r="G341" s="183" t="s">
        <v>319</v>
      </c>
      <c r="H341" s="183" t="s">
        <v>42</v>
      </c>
      <c r="I341" s="183" t="s">
        <v>458</v>
      </c>
      <c r="J341" s="183">
        <v>43559.0</v>
      </c>
      <c r="K341" s="186" t="s">
        <v>521</v>
      </c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  <c r="AA341" s="182"/>
      <c r="AB341" s="182"/>
      <c r="AC341" s="182"/>
      <c r="AD341" s="182"/>
      <c r="AE341" s="182"/>
      <c r="AF341" s="182"/>
      <c r="AG341" s="182"/>
      <c r="AH341" s="182"/>
      <c r="AI341" s="182"/>
      <c r="AJ341" s="182"/>
      <c r="AK341" s="182"/>
      <c r="AL341" s="182"/>
      <c r="AM341" s="182"/>
      <c r="AN341" s="182"/>
      <c r="AO341" s="182"/>
      <c r="AP341" s="182"/>
      <c r="AQ341" s="182"/>
      <c r="AR341" s="182"/>
      <c r="AS341" s="182"/>
      <c r="AT341" s="182"/>
      <c r="AU341" s="182"/>
    </row>
    <row r="342" ht="15.75" customHeight="1">
      <c r="A342" s="187">
        <v>44321.0</v>
      </c>
      <c r="B342" s="188" t="s">
        <v>763</v>
      </c>
      <c r="C342" s="189" t="s">
        <v>531</v>
      </c>
      <c r="D342" s="173" t="s">
        <v>551</v>
      </c>
      <c r="E342" s="185">
        <v>10000.0</v>
      </c>
      <c r="F342" s="173" t="s">
        <v>764</v>
      </c>
      <c r="G342" s="173" t="s">
        <v>41</v>
      </c>
      <c r="H342" s="173" t="s">
        <v>42</v>
      </c>
      <c r="I342" s="173" t="s">
        <v>339</v>
      </c>
      <c r="J342" s="183">
        <v>44228.0</v>
      </c>
      <c r="K342" s="190" t="s">
        <v>611</v>
      </c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2"/>
      <c r="AC342" s="182"/>
      <c r="AD342" s="182"/>
      <c r="AE342" s="182"/>
      <c r="AF342" s="182"/>
      <c r="AG342" s="182"/>
      <c r="AH342" s="182"/>
      <c r="AI342" s="182"/>
      <c r="AJ342" s="182"/>
      <c r="AK342" s="182"/>
      <c r="AL342" s="182"/>
      <c r="AM342" s="182"/>
      <c r="AN342" s="182"/>
      <c r="AO342" s="182"/>
      <c r="AP342" s="182"/>
      <c r="AQ342" s="182"/>
      <c r="AR342" s="182"/>
      <c r="AS342" s="182"/>
      <c r="AT342" s="182"/>
      <c r="AU342" s="182"/>
    </row>
    <row r="343" ht="15.75" customHeight="1">
      <c r="A343" s="187">
        <v>44321.0</v>
      </c>
      <c r="B343" s="188" t="s">
        <v>765</v>
      </c>
      <c r="C343" s="189" t="s">
        <v>515</v>
      </c>
      <c r="D343" s="173" t="s">
        <v>525</v>
      </c>
      <c r="E343" s="185">
        <v>18500.0</v>
      </c>
      <c r="F343" s="173" t="s">
        <v>766</v>
      </c>
      <c r="G343" s="183" t="s">
        <v>324</v>
      </c>
      <c r="H343" s="183" t="s">
        <v>665</v>
      </c>
      <c r="I343" s="183" t="s">
        <v>460</v>
      </c>
      <c r="J343" s="183">
        <v>44279.0</v>
      </c>
      <c r="K343" s="186" t="s">
        <v>529</v>
      </c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2"/>
      <c r="AC343" s="182"/>
      <c r="AD343" s="182"/>
      <c r="AE343" s="182"/>
      <c r="AF343" s="182"/>
      <c r="AG343" s="182"/>
      <c r="AH343" s="182"/>
      <c r="AI343" s="182"/>
      <c r="AJ343" s="182"/>
      <c r="AK343" s="182"/>
      <c r="AL343" s="182"/>
      <c r="AM343" s="182"/>
      <c r="AN343" s="182"/>
      <c r="AO343" s="182"/>
      <c r="AP343" s="182"/>
      <c r="AQ343" s="182"/>
      <c r="AR343" s="182"/>
      <c r="AS343" s="182"/>
      <c r="AT343" s="182"/>
      <c r="AU343" s="182"/>
    </row>
    <row r="344" ht="15.75" customHeight="1">
      <c r="A344" s="183">
        <v>44322.0</v>
      </c>
      <c r="B344" s="207" t="s">
        <v>714</v>
      </c>
      <c r="C344" s="173" t="s">
        <v>515</v>
      </c>
      <c r="D344" s="173" t="s">
        <v>516</v>
      </c>
      <c r="E344" s="185">
        <v>19321.39</v>
      </c>
      <c r="F344" s="173" t="s">
        <v>715</v>
      </c>
      <c r="G344" s="183" t="s">
        <v>324</v>
      </c>
      <c r="H344" s="183" t="s">
        <v>665</v>
      </c>
      <c r="I344" s="183" t="s">
        <v>462</v>
      </c>
      <c r="J344" s="183">
        <v>44278.0</v>
      </c>
      <c r="K344" s="186" t="s">
        <v>529</v>
      </c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2"/>
      <c r="AC344" s="182"/>
      <c r="AD344" s="182"/>
      <c r="AE344" s="182"/>
      <c r="AF344" s="182"/>
      <c r="AG344" s="182"/>
      <c r="AH344" s="182"/>
      <c r="AI344" s="182"/>
      <c r="AJ344" s="182"/>
      <c r="AK344" s="182"/>
      <c r="AL344" s="182"/>
      <c r="AM344" s="182"/>
      <c r="AN344" s="182"/>
      <c r="AO344" s="182"/>
      <c r="AP344" s="182"/>
      <c r="AQ344" s="182"/>
      <c r="AR344" s="182"/>
      <c r="AS344" s="182"/>
      <c r="AT344" s="182"/>
      <c r="AU344" s="182"/>
    </row>
    <row r="345" ht="15.75" customHeight="1">
      <c r="A345" s="187">
        <v>44322.0</v>
      </c>
      <c r="B345" s="188" t="s">
        <v>537</v>
      </c>
      <c r="C345" s="189" t="s">
        <v>515</v>
      </c>
      <c r="D345" s="173" t="s">
        <v>525</v>
      </c>
      <c r="E345" s="185">
        <v>103664.69</v>
      </c>
      <c r="F345" s="173" t="s">
        <v>538</v>
      </c>
      <c r="G345" s="183" t="s">
        <v>319</v>
      </c>
      <c r="H345" s="183" t="s">
        <v>42</v>
      </c>
      <c r="I345" s="183" t="s">
        <v>368</v>
      </c>
      <c r="J345" s="183">
        <v>43703.0</v>
      </c>
      <c r="K345" s="186" t="s">
        <v>521</v>
      </c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2"/>
      <c r="AC345" s="182"/>
      <c r="AD345" s="182"/>
      <c r="AE345" s="182"/>
      <c r="AF345" s="182"/>
      <c r="AG345" s="182"/>
      <c r="AH345" s="182"/>
      <c r="AI345" s="182"/>
      <c r="AJ345" s="182"/>
      <c r="AK345" s="182"/>
      <c r="AL345" s="182"/>
      <c r="AM345" s="182"/>
      <c r="AN345" s="182"/>
      <c r="AO345" s="182"/>
      <c r="AP345" s="182"/>
      <c r="AQ345" s="182"/>
      <c r="AR345" s="182"/>
      <c r="AS345" s="182"/>
      <c r="AT345" s="182"/>
      <c r="AU345" s="182"/>
    </row>
    <row r="346" ht="15.75" customHeight="1">
      <c r="A346" s="187">
        <v>44326.0</v>
      </c>
      <c r="B346" s="188" t="s">
        <v>649</v>
      </c>
      <c r="C346" s="189" t="s">
        <v>515</v>
      </c>
      <c r="D346" s="173" t="s">
        <v>525</v>
      </c>
      <c r="E346" s="185">
        <v>11000.0</v>
      </c>
      <c r="F346" s="173" t="s">
        <v>650</v>
      </c>
      <c r="G346" s="183" t="s">
        <v>319</v>
      </c>
      <c r="H346" s="183" t="s">
        <v>42</v>
      </c>
      <c r="I346" s="183" t="s">
        <v>368</v>
      </c>
      <c r="J346" s="183">
        <v>43873.0</v>
      </c>
      <c r="K346" s="186" t="s">
        <v>529</v>
      </c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2"/>
      <c r="AC346" s="182"/>
      <c r="AD346" s="182"/>
      <c r="AE346" s="182"/>
      <c r="AF346" s="182"/>
      <c r="AG346" s="182"/>
      <c r="AH346" s="182"/>
      <c r="AI346" s="182"/>
      <c r="AJ346" s="182"/>
      <c r="AK346" s="182"/>
      <c r="AL346" s="182"/>
      <c r="AM346" s="182"/>
      <c r="AN346" s="182"/>
      <c r="AO346" s="182"/>
      <c r="AP346" s="182"/>
      <c r="AQ346" s="182"/>
      <c r="AR346" s="182"/>
      <c r="AS346" s="182"/>
      <c r="AT346" s="182"/>
      <c r="AU346" s="182"/>
    </row>
    <row r="347" ht="15.75" customHeight="1">
      <c r="A347" s="187">
        <v>44327.0</v>
      </c>
      <c r="B347" s="184" t="s">
        <v>767</v>
      </c>
      <c r="C347" s="173" t="s">
        <v>515</v>
      </c>
      <c r="D347" s="173" t="s">
        <v>516</v>
      </c>
      <c r="E347" s="185">
        <v>797.3</v>
      </c>
      <c r="F347" s="173" t="s">
        <v>768</v>
      </c>
      <c r="G347" s="183" t="s">
        <v>319</v>
      </c>
      <c r="H347" s="183" t="s">
        <v>42</v>
      </c>
      <c r="I347" s="183" t="s">
        <v>368</v>
      </c>
      <c r="J347" s="183">
        <v>43710.0</v>
      </c>
      <c r="K347" s="186" t="s">
        <v>521</v>
      </c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  <c r="AA347" s="182"/>
      <c r="AB347" s="182"/>
      <c r="AC347" s="182"/>
      <c r="AD347" s="182"/>
      <c r="AE347" s="182"/>
      <c r="AF347" s="182"/>
      <c r="AG347" s="182"/>
      <c r="AH347" s="182"/>
      <c r="AI347" s="182"/>
      <c r="AJ347" s="182"/>
      <c r="AK347" s="182"/>
      <c r="AL347" s="182"/>
      <c r="AM347" s="182"/>
      <c r="AN347" s="182"/>
      <c r="AO347" s="182"/>
      <c r="AP347" s="182"/>
      <c r="AQ347" s="182"/>
      <c r="AR347" s="182"/>
      <c r="AS347" s="182"/>
      <c r="AT347" s="182"/>
      <c r="AU347" s="182"/>
    </row>
    <row r="348" ht="15.75" customHeight="1">
      <c r="A348" s="187">
        <v>44327.0</v>
      </c>
      <c r="B348" s="188" t="s">
        <v>600</v>
      </c>
      <c r="C348" s="189" t="s">
        <v>515</v>
      </c>
      <c r="D348" s="173" t="s">
        <v>551</v>
      </c>
      <c r="E348" s="200">
        <v>151479.55</v>
      </c>
      <c r="F348" s="173" t="s">
        <v>601</v>
      </c>
      <c r="G348" s="183" t="s">
        <v>319</v>
      </c>
      <c r="H348" s="183" t="s">
        <v>42</v>
      </c>
      <c r="I348" s="183" t="s">
        <v>368</v>
      </c>
      <c r="J348" s="183">
        <v>43732.0</v>
      </c>
      <c r="K348" s="186" t="s">
        <v>521</v>
      </c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/>
      <c r="AO348" s="182"/>
      <c r="AP348" s="182"/>
      <c r="AQ348" s="182"/>
      <c r="AR348" s="182"/>
      <c r="AS348" s="182"/>
      <c r="AT348" s="182"/>
      <c r="AU348" s="182"/>
    </row>
    <row r="349" ht="15.75" customHeight="1">
      <c r="A349" s="187">
        <v>44327.0</v>
      </c>
      <c r="B349" s="188" t="s">
        <v>769</v>
      </c>
      <c r="C349" s="189" t="s">
        <v>515</v>
      </c>
      <c r="D349" s="173" t="s">
        <v>551</v>
      </c>
      <c r="E349" s="185">
        <v>405479.42</v>
      </c>
      <c r="F349" s="173" t="s">
        <v>770</v>
      </c>
      <c r="G349" s="183" t="s">
        <v>319</v>
      </c>
      <c r="H349" s="183" t="s">
        <v>42</v>
      </c>
      <c r="I349" s="183" t="s">
        <v>368</v>
      </c>
      <c r="J349" s="183">
        <v>43684.0</v>
      </c>
      <c r="K349" s="186" t="s">
        <v>521</v>
      </c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2"/>
      <c r="AD349" s="182"/>
      <c r="AE349" s="182"/>
      <c r="AF349" s="182"/>
      <c r="AG349" s="182"/>
      <c r="AH349" s="182"/>
      <c r="AI349" s="182"/>
      <c r="AJ349" s="182"/>
      <c r="AK349" s="182"/>
      <c r="AL349" s="182"/>
      <c r="AM349" s="182"/>
      <c r="AN349" s="182"/>
      <c r="AO349" s="182"/>
      <c r="AP349" s="182"/>
      <c r="AQ349" s="182"/>
      <c r="AR349" s="182"/>
      <c r="AS349" s="182"/>
      <c r="AT349" s="182"/>
      <c r="AU349" s="182"/>
    </row>
    <row r="350" ht="15.75" customHeight="1">
      <c r="A350" s="187">
        <v>44327.0</v>
      </c>
      <c r="B350" s="188" t="s">
        <v>771</v>
      </c>
      <c r="C350" s="189" t="s">
        <v>515</v>
      </c>
      <c r="D350" s="173" t="s">
        <v>525</v>
      </c>
      <c r="E350" s="185">
        <v>70000.0</v>
      </c>
      <c r="F350" s="173" t="s">
        <v>772</v>
      </c>
      <c r="G350" s="183" t="s">
        <v>324</v>
      </c>
      <c r="H350" s="183" t="s">
        <v>665</v>
      </c>
      <c r="I350" s="183" t="s">
        <v>460</v>
      </c>
      <c r="J350" s="183">
        <v>44278.0</v>
      </c>
      <c r="K350" s="186" t="s">
        <v>611</v>
      </c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2"/>
      <c r="AT350" s="182"/>
      <c r="AU350" s="182"/>
    </row>
    <row r="351" ht="15.75" customHeight="1">
      <c r="A351" s="187">
        <v>44327.0</v>
      </c>
      <c r="B351" s="188" t="s">
        <v>649</v>
      </c>
      <c r="C351" s="189" t="s">
        <v>515</v>
      </c>
      <c r="D351" s="173" t="s">
        <v>525</v>
      </c>
      <c r="E351" s="185">
        <v>15000.0</v>
      </c>
      <c r="F351" s="173" t="s">
        <v>650</v>
      </c>
      <c r="G351" s="183" t="s">
        <v>319</v>
      </c>
      <c r="H351" s="183" t="s">
        <v>42</v>
      </c>
      <c r="I351" s="183" t="s">
        <v>368</v>
      </c>
      <c r="J351" s="183">
        <v>43873.0</v>
      </c>
      <c r="K351" s="186" t="s">
        <v>529</v>
      </c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182"/>
      <c r="AT351" s="182"/>
      <c r="AU351" s="182"/>
    </row>
    <row r="352" ht="15.75" customHeight="1">
      <c r="A352" s="183">
        <v>44329.0</v>
      </c>
      <c r="B352" s="184" t="s">
        <v>628</v>
      </c>
      <c r="C352" s="173" t="s">
        <v>515</v>
      </c>
      <c r="D352" s="173" t="s">
        <v>516</v>
      </c>
      <c r="E352" s="185">
        <v>13320.06</v>
      </c>
      <c r="F352" s="173" t="s">
        <v>629</v>
      </c>
      <c r="G352" s="183" t="s">
        <v>319</v>
      </c>
      <c r="H352" s="183" t="s">
        <v>42</v>
      </c>
      <c r="I352" s="183" t="s">
        <v>368</v>
      </c>
      <c r="J352" s="183">
        <v>44041.0</v>
      </c>
      <c r="K352" s="186" t="s">
        <v>529</v>
      </c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182"/>
      <c r="AT352" s="182"/>
      <c r="AU352" s="182"/>
    </row>
    <row r="353" ht="15.75" customHeight="1">
      <c r="A353" s="187">
        <v>44329.0</v>
      </c>
      <c r="B353" s="188" t="s">
        <v>537</v>
      </c>
      <c r="C353" s="189" t="s">
        <v>515</v>
      </c>
      <c r="D353" s="173" t="s">
        <v>525</v>
      </c>
      <c r="E353" s="185">
        <v>15000.0</v>
      </c>
      <c r="F353" s="173" t="s">
        <v>538</v>
      </c>
      <c r="G353" s="183" t="s">
        <v>319</v>
      </c>
      <c r="H353" s="183" t="s">
        <v>42</v>
      </c>
      <c r="I353" s="183" t="s">
        <v>368</v>
      </c>
      <c r="J353" s="183">
        <v>43703.0</v>
      </c>
      <c r="K353" s="186" t="s">
        <v>521</v>
      </c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</row>
    <row r="354" ht="15.75" customHeight="1">
      <c r="A354" s="187">
        <v>44329.0</v>
      </c>
      <c r="B354" s="188" t="s">
        <v>773</v>
      </c>
      <c r="C354" s="189" t="s">
        <v>515</v>
      </c>
      <c r="D354" s="173" t="s">
        <v>551</v>
      </c>
      <c r="E354" s="185">
        <v>107481.43</v>
      </c>
      <c r="F354" s="173" t="s">
        <v>774</v>
      </c>
      <c r="G354" s="183" t="s">
        <v>319</v>
      </c>
      <c r="H354" s="183" t="s">
        <v>42</v>
      </c>
      <c r="I354" s="183" t="s">
        <v>319</v>
      </c>
      <c r="J354" s="183">
        <v>44118.0</v>
      </c>
      <c r="K354" s="186" t="s">
        <v>529</v>
      </c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182"/>
      <c r="AT354" s="182"/>
      <c r="AU354" s="182"/>
    </row>
    <row r="355" ht="15.75" customHeight="1">
      <c r="A355" s="187">
        <v>44329.0</v>
      </c>
      <c r="B355" s="188" t="s">
        <v>775</v>
      </c>
      <c r="C355" s="189" t="s">
        <v>515</v>
      </c>
      <c r="D355" s="173" t="s">
        <v>551</v>
      </c>
      <c r="E355" s="185">
        <v>89000.0</v>
      </c>
      <c r="F355" s="173" t="s">
        <v>776</v>
      </c>
      <c r="G355" s="183" t="s">
        <v>319</v>
      </c>
      <c r="H355" s="183" t="s">
        <v>42</v>
      </c>
      <c r="I355" s="183" t="s">
        <v>319</v>
      </c>
      <c r="J355" s="183">
        <v>44124.0</v>
      </c>
      <c r="K355" s="186" t="s">
        <v>529</v>
      </c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182"/>
      <c r="AT355" s="182"/>
      <c r="AU355" s="182"/>
    </row>
    <row r="356" ht="15.75" customHeight="1">
      <c r="A356" s="187">
        <v>44330.0</v>
      </c>
      <c r="B356" s="188" t="s">
        <v>777</v>
      </c>
      <c r="C356" s="189" t="s">
        <v>515</v>
      </c>
      <c r="D356" s="173" t="s">
        <v>525</v>
      </c>
      <c r="E356" s="185">
        <v>140003.78</v>
      </c>
      <c r="F356" s="173" t="s">
        <v>778</v>
      </c>
      <c r="G356" s="183" t="s">
        <v>324</v>
      </c>
      <c r="H356" s="183" t="s">
        <v>665</v>
      </c>
      <c r="I356" s="183" t="s">
        <v>462</v>
      </c>
      <c r="J356" s="183">
        <v>44280.0</v>
      </c>
      <c r="K356" s="186" t="s">
        <v>529</v>
      </c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</row>
    <row r="357" ht="15.75" customHeight="1">
      <c r="A357" s="187">
        <v>44333.0</v>
      </c>
      <c r="B357" s="188" t="s">
        <v>779</v>
      </c>
      <c r="C357" s="189" t="s">
        <v>531</v>
      </c>
      <c r="D357" s="173" t="s">
        <v>525</v>
      </c>
      <c r="E357" s="185">
        <v>200000.0</v>
      </c>
      <c r="F357" s="173" t="s">
        <v>529</v>
      </c>
      <c r="G357" s="173" t="s">
        <v>41</v>
      </c>
      <c r="H357" s="173" t="s">
        <v>42</v>
      </c>
      <c r="I357" s="173" t="s">
        <v>339</v>
      </c>
      <c r="J357" s="183">
        <v>44160.0</v>
      </c>
      <c r="K357" s="190" t="s">
        <v>529</v>
      </c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2"/>
      <c r="AT357" s="182"/>
      <c r="AU357" s="182"/>
    </row>
    <row r="358" ht="15.75" customHeight="1">
      <c r="A358" s="183">
        <v>44335.0</v>
      </c>
      <c r="B358" s="184" t="s">
        <v>780</v>
      </c>
      <c r="C358" s="173" t="s">
        <v>531</v>
      </c>
      <c r="D358" s="173" t="s">
        <v>516</v>
      </c>
      <c r="E358" s="185">
        <v>0.0</v>
      </c>
      <c r="F358" s="173" t="s">
        <v>781</v>
      </c>
      <c r="G358" s="173" t="s">
        <v>324</v>
      </c>
      <c r="H358" s="173" t="s">
        <v>42</v>
      </c>
      <c r="I358" s="173" t="s">
        <v>354</v>
      </c>
      <c r="J358" s="183">
        <v>43880.0</v>
      </c>
      <c r="K358" s="190" t="s">
        <v>518</v>
      </c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2"/>
      <c r="AT358" s="182"/>
      <c r="AU358" s="182"/>
    </row>
    <row r="359" ht="15.75" customHeight="1">
      <c r="A359" s="187">
        <v>44336.0</v>
      </c>
      <c r="B359" s="188" t="s">
        <v>756</v>
      </c>
      <c r="C359" s="189" t="s">
        <v>515</v>
      </c>
      <c r="D359" s="173" t="s">
        <v>525</v>
      </c>
      <c r="E359" s="185">
        <v>44600.0</v>
      </c>
      <c r="F359" s="173" t="s">
        <v>757</v>
      </c>
      <c r="G359" s="183" t="s">
        <v>324</v>
      </c>
      <c r="H359" s="183" t="s">
        <v>665</v>
      </c>
      <c r="I359" s="183" t="s">
        <v>460</v>
      </c>
      <c r="J359" s="183">
        <v>44298.0</v>
      </c>
      <c r="K359" s="186" t="s">
        <v>529</v>
      </c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2"/>
      <c r="AC359" s="182"/>
      <c r="AD359" s="182"/>
      <c r="AE359" s="182"/>
      <c r="AF359" s="182"/>
      <c r="AG359" s="182"/>
      <c r="AH359" s="182"/>
      <c r="AI359" s="182"/>
      <c r="AJ359" s="182"/>
      <c r="AK359" s="182"/>
      <c r="AL359" s="182"/>
      <c r="AM359" s="182"/>
      <c r="AN359" s="182"/>
      <c r="AO359" s="182"/>
      <c r="AP359" s="182"/>
      <c r="AQ359" s="182"/>
      <c r="AR359" s="182"/>
      <c r="AS359" s="182"/>
      <c r="AT359" s="182"/>
      <c r="AU359" s="182"/>
    </row>
    <row r="360" ht="15.75" customHeight="1">
      <c r="A360" s="187">
        <v>44337.0</v>
      </c>
      <c r="B360" s="188" t="s">
        <v>782</v>
      </c>
      <c r="C360" s="189" t="s">
        <v>515</v>
      </c>
      <c r="D360" s="173" t="s">
        <v>525</v>
      </c>
      <c r="E360" s="185">
        <v>54600.0</v>
      </c>
      <c r="F360" s="173" t="s">
        <v>783</v>
      </c>
      <c r="G360" s="183" t="s">
        <v>324</v>
      </c>
      <c r="H360" s="183" t="s">
        <v>665</v>
      </c>
      <c r="I360" s="183" t="s">
        <v>460</v>
      </c>
      <c r="J360" s="183">
        <v>44287.0</v>
      </c>
      <c r="K360" s="186" t="s">
        <v>543</v>
      </c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2"/>
      <c r="AC360" s="182"/>
      <c r="AD360" s="182"/>
      <c r="AE360" s="182"/>
      <c r="AF360" s="182"/>
      <c r="AG360" s="182"/>
      <c r="AH360" s="182"/>
      <c r="AI360" s="182"/>
      <c r="AJ360" s="182"/>
      <c r="AK360" s="182"/>
      <c r="AL360" s="182"/>
      <c r="AM360" s="182"/>
      <c r="AN360" s="182"/>
      <c r="AO360" s="182"/>
      <c r="AP360" s="182"/>
      <c r="AQ360" s="182"/>
      <c r="AR360" s="182"/>
      <c r="AS360" s="182"/>
      <c r="AT360" s="182"/>
      <c r="AU360" s="182"/>
    </row>
    <row r="361" ht="15.75" customHeight="1">
      <c r="A361" s="187">
        <v>44337.0</v>
      </c>
      <c r="B361" s="188" t="s">
        <v>784</v>
      </c>
      <c r="C361" s="189" t="s">
        <v>515</v>
      </c>
      <c r="D361" s="173" t="s">
        <v>525</v>
      </c>
      <c r="E361" s="185">
        <v>11500.0</v>
      </c>
      <c r="F361" s="173" t="s">
        <v>785</v>
      </c>
      <c r="G361" s="183" t="s">
        <v>324</v>
      </c>
      <c r="H361" s="183" t="s">
        <v>665</v>
      </c>
      <c r="I361" s="183" t="s">
        <v>460</v>
      </c>
      <c r="J361" s="183">
        <v>44333.0</v>
      </c>
      <c r="K361" s="186" t="s">
        <v>543</v>
      </c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  <c r="AA361" s="182"/>
      <c r="AB361" s="182"/>
      <c r="AC361" s="182"/>
      <c r="AD361" s="182"/>
      <c r="AE361" s="182"/>
      <c r="AF361" s="182"/>
      <c r="AG361" s="182"/>
      <c r="AH361" s="182"/>
      <c r="AI361" s="182"/>
      <c r="AJ361" s="182"/>
      <c r="AK361" s="182"/>
      <c r="AL361" s="182"/>
      <c r="AM361" s="182"/>
      <c r="AN361" s="182"/>
      <c r="AO361" s="182"/>
      <c r="AP361" s="182"/>
      <c r="AQ361" s="182"/>
      <c r="AR361" s="182"/>
      <c r="AS361" s="182"/>
      <c r="AT361" s="182"/>
      <c r="AU361" s="182"/>
    </row>
    <row r="362" ht="15.75" customHeight="1">
      <c r="A362" s="187">
        <v>44340.0</v>
      </c>
      <c r="B362" s="188" t="s">
        <v>631</v>
      </c>
      <c r="C362" s="189" t="s">
        <v>515</v>
      </c>
      <c r="D362" s="173" t="s">
        <v>525</v>
      </c>
      <c r="E362" s="185">
        <v>98710.87</v>
      </c>
      <c r="F362" s="173" t="s">
        <v>632</v>
      </c>
      <c r="G362" s="183" t="s">
        <v>319</v>
      </c>
      <c r="H362" s="183" t="s">
        <v>42</v>
      </c>
      <c r="I362" s="183" t="s">
        <v>368</v>
      </c>
      <c r="J362" s="183">
        <v>43711.0</v>
      </c>
      <c r="K362" s="186" t="s">
        <v>521</v>
      </c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  <c r="AA362" s="182"/>
      <c r="AB362" s="182"/>
      <c r="AC362" s="182"/>
      <c r="AD362" s="182"/>
      <c r="AE362" s="182"/>
      <c r="AF362" s="182"/>
      <c r="AG362" s="182"/>
      <c r="AH362" s="182"/>
      <c r="AI362" s="182"/>
      <c r="AJ362" s="182"/>
      <c r="AK362" s="182"/>
      <c r="AL362" s="182"/>
      <c r="AM362" s="182"/>
      <c r="AN362" s="182"/>
      <c r="AO362" s="182"/>
      <c r="AP362" s="182"/>
      <c r="AQ362" s="182"/>
      <c r="AR362" s="182"/>
      <c r="AS362" s="182"/>
      <c r="AT362" s="182"/>
      <c r="AU362" s="182"/>
    </row>
    <row r="363" ht="15.75" customHeight="1">
      <c r="A363" s="187">
        <v>44340.0</v>
      </c>
      <c r="B363" s="188" t="s">
        <v>655</v>
      </c>
      <c r="C363" s="189" t="s">
        <v>531</v>
      </c>
      <c r="D363" s="173" t="s">
        <v>525</v>
      </c>
      <c r="E363" s="185">
        <v>10000.0</v>
      </c>
      <c r="F363" s="173" t="s">
        <v>656</v>
      </c>
      <c r="G363" s="173" t="s">
        <v>319</v>
      </c>
      <c r="H363" s="173" t="s">
        <v>42</v>
      </c>
      <c r="I363" s="173" t="s">
        <v>319</v>
      </c>
      <c r="J363" s="208">
        <v>43717.0</v>
      </c>
      <c r="K363" s="190" t="s">
        <v>521</v>
      </c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  <c r="AB363" s="182"/>
      <c r="AC363" s="182"/>
      <c r="AD363" s="182"/>
      <c r="AE363" s="182"/>
      <c r="AF363" s="182"/>
      <c r="AG363" s="182"/>
      <c r="AH363" s="182"/>
      <c r="AI363" s="182"/>
      <c r="AJ363" s="182"/>
      <c r="AK363" s="182"/>
      <c r="AL363" s="182"/>
      <c r="AM363" s="182"/>
      <c r="AN363" s="182"/>
      <c r="AO363" s="182"/>
      <c r="AP363" s="182"/>
      <c r="AQ363" s="182"/>
      <c r="AR363" s="182"/>
      <c r="AS363" s="182"/>
      <c r="AT363" s="182"/>
      <c r="AU363" s="182"/>
    </row>
    <row r="364" ht="15.75" customHeight="1">
      <c r="A364" s="187">
        <v>44340.0</v>
      </c>
      <c r="B364" s="188" t="s">
        <v>631</v>
      </c>
      <c r="C364" s="189" t="s">
        <v>515</v>
      </c>
      <c r="D364" s="173" t="s">
        <v>551</v>
      </c>
      <c r="E364" s="185">
        <v>1330000.0</v>
      </c>
      <c r="F364" s="173" t="s">
        <v>632</v>
      </c>
      <c r="G364" s="183" t="s">
        <v>319</v>
      </c>
      <c r="H364" s="183" t="s">
        <v>42</v>
      </c>
      <c r="I364" s="183" t="s">
        <v>368</v>
      </c>
      <c r="J364" s="183">
        <v>43711.0</v>
      </c>
      <c r="K364" s="186" t="s">
        <v>521</v>
      </c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  <c r="AA364" s="182"/>
      <c r="AB364" s="182"/>
      <c r="AC364" s="182"/>
      <c r="AD364" s="182"/>
      <c r="AE364" s="182"/>
      <c r="AF364" s="182"/>
      <c r="AG364" s="182"/>
      <c r="AH364" s="182"/>
      <c r="AI364" s="182"/>
      <c r="AJ364" s="182"/>
      <c r="AK364" s="182"/>
      <c r="AL364" s="182"/>
      <c r="AM364" s="182"/>
      <c r="AN364" s="182"/>
      <c r="AO364" s="182"/>
      <c r="AP364" s="182"/>
      <c r="AQ364" s="182"/>
      <c r="AR364" s="182"/>
      <c r="AS364" s="182"/>
      <c r="AT364" s="182"/>
      <c r="AU364" s="182"/>
    </row>
    <row r="365" ht="15.75" customHeight="1">
      <c r="A365" s="187">
        <v>44341.0</v>
      </c>
      <c r="B365" s="188" t="s">
        <v>786</v>
      </c>
      <c r="C365" s="189" t="s">
        <v>531</v>
      </c>
      <c r="D365" s="173" t="s">
        <v>525</v>
      </c>
      <c r="E365" s="185">
        <v>15000.0</v>
      </c>
      <c r="F365" s="173" t="s">
        <v>787</v>
      </c>
      <c r="G365" s="173" t="s">
        <v>324</v>
      </c>
      <c r="H365" s="173" t="s">
        <v>66</v>
      </c>
      <c r="I365" s="173" t="s">
        <v>376</v>
      </c>
      <c r="J365" s="183">
        <v>44291.0</v>
      </c>
      <c r="K365" s="190" t="s">
        <v>518</v>
      </c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  <c r="AB365" s="182"/>
      <c r="AC365" s="182"/>
      <c r="AD365" s="182"/>
      <c r="AE365" s="182"/>
      <c r="AF365" s="182"/>
      <c r="AG365" s="182"/>
      <c r="AH365" s="182"/>
      <c r="AI365" s="182"/>
      <c r="AJ365" s="182"/>
      <c r="AK365" s="182"/>
      <c r="AL365" s="182"/>
      <c r="AM365" s="182"/>
      <c r="AN365" s="182"/>
      <c r="AO365" s="182"/>
      <c r="AP365" s="182"/>
      <c r="AQ365" s="182"/>
      <c r="AR365" s="182"/>
      <c r="AS365" s="182"/>
      <c r="AT365" s="182"/>
      <c r="AU365" s="182"/>
    </row>
    <row r="366" ht="15.75" customHeight="1">
      <c r="A366" s="187">
        <v>44341.0</v>
      </c>
      <c r="B366" s="188" t="s">
        <v>765</v>
      </c>
      <c r="C366" s="189" t="s">
        <v>515</v>
      </c>
      <c r="D366" s="173" t="s">
        <v>525</v>
      </c>
      <c r="E366" s="185">
        <v>10000.0</v>
      </c>
      <c r="F366" s="173" t="s">
        <v>766</v>
      </c>
      <c r="G366" s="183" t="s">
        <v>324</v>
      </c>
      <c r="H366" s="183" t="s">
        <v>665</v>
      </c>
      <c r="I366" s="183" t="s">
        <v>460</v>
      </c>
      <c r="J366" s="183">
        <v>44279.0</v>
      </c>
      <c r="K366" s="186" t="s">
        <v>529</v>
      </c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  <c r="AB366" s="182"/>
      <c r="AC366" s="182"/>
      <c r="AD366" s="182"/>
      <c r="AE366" s="182"/>
      <c r="AF366" s="182"/>
      <c r="AG366" s="182"/>
      <c r="AH366" s="182"/>
      <c r="AI366" s="182"/>
      <c r="AJ366" s="182"/>
      <c r="AK366" s="182"/>
      <c r="AL366" s="182"/>
      <c r="AM366" s="182"/>
      <c r="AN366" s="182"/>
      <c r="AO366" s="182"/>
      <c r="AP366" s="182"/>
      <c r="AQ366" s="182"/>
      <c r="AR366" s="182"/>
      <c r="AS366" s="182"/>
      <c r="AT366" s="182"/>
      <c r="AU366" s="182"/>
    </row>
    <row r="367" ht="15.75" customHeight="1">
      <c r="A367" s="187">
        <v>44341.0</v>
      </c>
      <c r="B367" s="188" t="s">
        <v>788</v>
      </c>
      <c r="C367" s="189" t="s">
        <v>515</v>
      </c>
      <c r="D367" s="173" t="s">
        <v>525</v>
      </c>
      <c r="E367" s="185">
        <v>7000.0</v>
      </c>
      <c r="F367" s="173" t="s">
        <v>789</v>
      </c>
      <c r="G367" s="183" t="s">
        <v>324</v>
      </c>
      <c r="H367" s="183" t="s">
        <v>665</v>
      </c>
      <c r="I367" s="183" t="s">
        <v>460</v>
      </c>
      <c r="J367" s="183">
        <v>44280.0</v>
      </c>
      <c r="K367" s="186" t="s">
        <v>529</v>
      </c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2"/>
      <c r="AC367" s="182"/>
      <c r="AD367" s="182"/>
      <c r="AE367" s="182"/>
      <c r="AF367" s="182"/>
      <c r="AG367" s="182"/>
      <c r="AH367" s="182"/>
      <c r="AI367" s="182"/>
      <c r="AJ367" s="182"/>
      <c r="AK367" s="182"/>
      <c r="AL367" s="182"/>
      <c r="AM367" s="182"/>
      <c r="AN367" s="182"/>
      <c r="AO367" s="182"/>
      <c r="AP367" s="182"/>
      <c r="AQ367" s="182"/>
      <c r="AR367" s="182"/>
      <c r="AS367" s="182"/>
      <c r="AT367" s="182"/>
      <c r="AU367" s="182"/>
    </row>
    <row r="368" ht="15.75" customHeight="1">
      <c r="A368" s="187">
        <v>44341.0</v>
      </c>
      <c r="B368" s="188" t="s">
        <v>790</v>
      </c>
      <c r="C368" s="189" t="s">
        <v>515</v>
      </c>
      <c r="D368" s="173" t="s">
        <v>525</v>
      </c>
      <c r="E368" s="185">
        <v>15000.0</v>
      </c>
      <c r="F368" s="173" t="s">
        <v>791</v>
      </c>
      <c r="G368" s="183" t="s">
        <v>324</v>
      </c>
      <c r="H368" s="183" t="s">
        <v>665</v>
      </c>
      <c r="I368" s="183" t="s">
        <v>460</v>
      </c>
      <c r="J368" s="183">
        <v>44295.0</v>
      </c>
      <c r="K368" s="186" t="s">
        <v>611</v>
      </c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2"/>
      <c r="AC368" s="182"/>
      <c r="AD368" s="182"/>
      <c r="AE368" s="182"/>
      <c r="AF368" s="182"/>
      <c r="AG368" s="182"/>
      <c r="AH368" s="182"/>
      <c r="AI368" s="182"/>
      <c r="AJ368" s="182"/>
      <c r="AK368" s="182"/>
      <c r="AL368" s="182"/>
      <c r="AM368" s="182"/>
      <c r="AN368" s="182"/>
      <c r="AO368" s="182"/>
      <c r="AP368" s="182"/>
      <c r="AQ368" s="182"/>
      <c r="AR368" s="182"/>
      <c r="AS368" s="182"/>
      <c r="AT368" s="182"/>
      <c r="AU368" s="182"/>
    </row>
    <row r="369" ht="15.75" customHeight="1">
      <c r="A369" s="187">
        <v>44341.0</v>
      </c>
      <c r="B369" s="188" t="s">
        <v>541</v>
      </c>
      <c r="C369" s="189" t="s">
        <v>515</v>
      </c>
      <c r="D369" s="173" t="s">
        <v>525</v>
      </c>
      <c r="E369" s="185">
        <v>10000.0</v>
      </c>
      <c r="F369" s="173" t="s">
        <v>542</v>
      </c>
      <c r="G369" s="183" t="s">
        <v>319</v>
      </c>
      <c r="H369" s="183" t="s">
        <v>42</v>
      </c>
      <c r="I369" s="183" t="s">
        <v>368</v>
      </c>
      <c r="J369" s="183">
        <v>43605.0</v>
      </c>
      <c r="K369" s="186" t="s">
        <v>543</v>
      </c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2"/>
      <c r="AC369" s="182"/>
      <c r="AD369" s="182"/>
      <c r="AE369" s="182"/>
      <c r="AF369" s="182"/>
      <c r="AG369" s="182"/>
      <c r="AH369" s="182"/>
      <c r="AI369" s="182"/>
      <c r="AJ369" s="182"/>
      <c r="AK369" s="182"/>
      <c r="AL369" s="182"/>
      <c r="AM369" s="182"/>
      <c r="AN369" s="182"/>
      <c r="AO369" s="182"/>
      <c r="AP369" s="182"/>
      <c r="AQ369" s="182"/>
      <c r="AR369" s="182"/>
      <c r="AS369" s="182"/>
      <c r="AT369" s="182"/>
      <c r="AU369" s="182"/>
    </row>
    <row r="370" ht="15.75" customHeight="1">
      <c r="A370" s="187">
        <v>44342.0</v>
      </c>
      <c r="B370" s="188" t="s">
        <v>554</v>
      </c>
      <c r="C370" s="189" t="s">
        <v>515</v>
      </c>
      <c r="D370" s="173" t="s">
        <v>551</v>
      </c>
      <c r="E370" s="185">
        <v>4300.0</v>
      </c>
      <c r="F370" s="173" t="s">
        <v>555</v>
      </c>
      <c r="G370" s="183" t="s">
        <v>319</v>
      </c>
      <c r="H370" s="183" t="s">
        <v>42</v>
      </c>
      <c r="I370" s="183" t="s">
        <v>458</v>
      </c>
      <c r="J370" s="183">
        <v>43559.0</v>
      </c>
      <c r="K370" s="186" t="s">
        <v>521</v>
      </c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  <c r="AG370" s="182"/>
      <c r="AH370" s="182"/>
      <c r="AI370" s="182"/>
      <c r="AJ370" s="182"/>
      <c r="AK370" s="182"/>
      <c r="AL370" s="182"/>
      <c r="AM370" s="182"/>
      <c r="AN370" s="182"/>
      <c r="AO370" s="182"/>
      <c r="AP370" s="182"/>
      <c r="AQ370" s="182"/>
      <c r="AR370" s="182"/>
      <c r="AS370" s="182"/>
      <c r="AT370" s="182"/>
      <c r="AU370" s="182"/>
    </row>
    <row r="371" ht="15.75" customHeight="1">
      <c r="A371" s="187">
        <v>44342.0</v>
      </c>
      <c r="B371" s="188" t="s">
        <v>792</v>
      </c>
      <c r="C371" s="189" t="s">
        <v>515</v>
      </c>
      <c r="D371" s="173" t="s">
        <v>525</v>
      </c>
      <c r="E371" s="185">
        <v>50000.0</v>
      </c>
      <c r="F371" s="173" t="s">
        <v>793</v>
      </c>
      <c r="G371" s="183" t="s">
        <v>324</v>
      </c>
      <c r="H371" s="183" t="s">
        <v>665</v>
      </c>
      <c r="I371" s="183" t="s">
        <v>460</v>
      </c>
      <c r="J371" s="183">
        <v>44322.0</v>
      </c>
      <c r="K371" s="186" t="s">
        <v>529</v>
      </c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2"/>
      <c r="AT371" s="182"/>
      <c r="AU371" s="182"/>
    </row>
    <row r="372" ht="15.75" customHeight="1">
      <c r="A372" s="187">
        <v>44342.0</v>
      </c>
      <c r="B372" s="188" t="s">
        <v>794</v>
      </c>
      <c r="C372" s="189" t="s">
        <v>515</v>
      </c>
      <c r="D372" s="173" t="s">
        <v>525</v>
      </c>
      <c r="E372" s="185">
        <v>0.0</v>
      </c>
      <c r="F372" s="173" t="s">
        <v>795</v>
      </c>
      <c r="G372" s="183" t="s">
        <v>324</v>
      </c>
      <c r="H372" s="183" t="s">
        <v>665</v>
      </c>
      <c r="I372" s="183" t="s">
        <v>464</v>
      </c>
      <c r="J372" s="183">
        <v>44266.0</v>
      </c>
      <c r="K372" s="186" t="s">
        <v>543</v>
      </c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  <c r="AO372" s="182"/>
      <c r="AP372" s="182"/>
      <c r="AQ372" s="182"/>
      <c r="AR372" s="182"/>
      <c r="AS372" s="182"/>
      <c r="AT372" s="182"/>
      <c r="AU372" s="182"/>
    </row>
    <row r="373" ht="15.75" customHeight="1">
      <c r="A373" s="187">
        <v>44342.0</v>
      </c>
      <c r="B373" s="188" t="s">
        <v>537</v>
      </c>
      <c r="C373" s="189" t="s">
        <v>515</v>
      </c>
      <c r="D373" s="173" t="s">
        <v>525</v>
      </c>
      <c r="E373" s="185">
        <v>40000.0</v>
      </c>
      <c r="F373" s="173" t="s">
        <v>538</v>
      </c>
      <c r="G373" s="183" t="s">
        <v>319</v>
      </c>
      <c r="H373" s="183" t="s">
        <v>42</v>
      </c>
      <c r="I373" s="183" t="s">
        <v>368</v>
      </c>
      <c r="J373" s="183">
        <v>43703.0</v>
      </c>
      <c r="K373" s="186" t="s">
        <v>521</v>
      </c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  <c r="AD373" s="182"/>
      <c r="AE373" s="182"/>
      <c r="AF373" s="182"/>
      <c r="AG373" s="182"/>
      <c r="AH373" s="182"/>
      <c r="AI373" s="182"/>
      <c r="AJ373" s="182"/>
      <c r="AK373" s="182"/>
      <c r="AL373" s="182"/>
      <c r="AM373" s="182"/>
      <c r="AN373" s="182"/>
      <c r="AO373" s="182"/>
      <c r="AP373" s="182"/>
      <c r="AQ373" s="182"/>
      <c r="AR373" s="182"/>
      <c r="AS373" s="182"/>
      <c r="AT373" s="182"/>
      <c r="AU373" s="182"/>
    </row>
    <row r="374" ht="15.75" customHeight="1">
      <c r="A374" s="187">
        <v>44342.0</v>
      </c>
      <c r="B374" s="188" t="s">
        <v>554</v>
      </c>
      <c r="C374" s="189" t="s">
        <v>515</v>
      </c>
      <c r="D374" s="173" t="s">
        <v>525</v>
      </c>
      <c r="E374" s="185">
        <v>17000.0</v>
      </c>
      <c r="F374" s="173" t="s">
        <v>555</v>
      </c>
      <c r="G374" s="183" t="s">
        <v>319</v>
      </c>
      <c r="H374" s="183" t="s">
        <v>42</v>
      </c>
      <c r="I374" s="183" t="s">
        <v>458</v>
      </c>
      <c r="J374" s="183">
        <v>43559.0</v>
      </c>
      <c r="K374" s="186" t="s">
        <v>521</v>
      </c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2"/>
      <c r="AT374" s="182"/>
      <c r="AU374" s="182"/>
    </row>
    <row r="375" ht="15.75" customHeight="1">
      <c r="A375" s="187">
        <v>44343.0</v>
      </c>
      <c r="B375" s="188" t="s">
        <v>792</v>
      </c>
      <c r="C375" s="189" t="s">
        <v>515</v>
      </c>
      <c r="D375" s="173" t="s">
        <v>525</v>
      </c>
      <c r="E375" s="185">
        <v>40000.0</v>
      </c>
      <c r="F375" s="173" t="s">
        <v>793</v>
      </c>
      <c r="G375" s="183" t="s">
        <v>324</v>
      </c>
      <c r="H375" s="183" t="s">
        <v>665</v>
      </c>
      <c r="I375" s="183" t="s">
        <v>460</v>
      </c>
      <c r="J375" s="183">
        <v>44322.0</v>
      </c>
      <c r="K375" s="186" t="s">
        <v>529</v>
      </c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2"/>
      <c r="AC375" s="182"/>
      <c r="AD375" s="182"/>
      <c r="AE375" s="182"/>
      <c r="AF375" s="182"/>
      <c r="AG375" s="182"/>
      <c r="AH375" s="182"/>
      <c r="AI375" s="182"/>
      <c r="AJ375" s="182"/>
      <c r="AK375" s="182"/>
      <c r="AL375" s="182"/>
      <c r="AM375" s="182"/>
      <c r="AN375" s="182"/>
      <c r="AO375" s="182"/>
      <c r="AP375" s="182"/>
      <c r="AQ375" s="182"/>
      <c r="AR375" s="182"/>
      <c r="AS375" s="182"/>
      <c r="AT375" s="182"/>
      <c r="AU375" s="182"/>
    </row>
    <row r="376" ht="15.75" customHeight="1">
      <c r="A376" s="187">
        <v>44344.0</v>
      </c>
      <c r="B376" s="188" t="s">
        <v>796</v>
      </c>
      <c r="C376" s="189" t="s">
        <v>515</v>
      </c>
      <c r="D376" s="173" t="s">
        <v>525</v>
      </c>
      <c r="E376" s="185">
        <v>150000.0</v>
      </c>
      <c r="F376" s="173" t="s">
        <v>797</v>
      </c>
      <c r="G376" s="183" t="s">
        <v>324</v>
      </c>
      <c r="H376" s="183" t="s">
        <v>665</v>
      </c>
      <c r="I376" s="183" t="s">
        <v>460</v>
      </c>
      <c r="J376" s="183">
        <v>44319.0</v>
      </c>
      <c r="K376" s="186" t="s">
        <v>529</v>
      </c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2"/>
      <c r="AC376" s="182"/>
      <c r="AD376" s="182"/>
      <c r="AE376" s="182"/>
      <c r="AF376" s="182"/>
      <c r="AG376" s="182"/>
      <c r="AH376" s="182"/>
      <c r="AI376" s="182"/>
      <c r="AJ376" s="182"/>
      <c r="AK376" s="182"/>
      <c r="AL376" s="182"/>
      <c r="AM376" s="182"/>
      <c r="AN376" s="182"/>
      <c r="AO376" s="182"/>
      <c r="AP376" s="182"/>
      <c r="AQ376" s="182"/>
      <c r="AR376" s="182"/>
      <c r="AS376" s="182"/>
      <c r="AT376" s="182"/>
      <c r="AU376" s="182"/>
    </row>
    <row r="377" ht="15.75" customHeight="1">
      <c r="A377" s="187">
        <v>44344.0</v>
      </c>
      <c r="B377" s="188" t="s">
        <v>541</v>
      </c>
      <c r="C377" s="189" t="s">
        <v>515</v>
      </c>
      <c r="D377" s="173" t="s">
        <v>525</v>
      </c>
      <c r="E377" s="185">
        <v>280000.0</v>
      </c>
      <c r="F377" s="173" t="s">
        <v>542</v>
      </c>
      <c r="G377" s="183" t="s">
        <v>319</v>
      </c>
      <c r="H377" s="183" t="s">
        <v>42</v>
      </c>
      <c r="I377" s="183" t="s">
        <v>368</v>
      </c>
      <c r="J377" s="183">
        <v>43605.0</v>
      </c>
      <c r="K377" s="186" t="s">
        <v>543</v>
      </c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2"/>
      <c r="AC377" s="182"/>
      <c r="AD377" s="182"/>
      <c r="AE377" s="182"/>
      <c r="AF377" s="182"/>
      <c r="AG377" s="182"/>
      <c r="AH377" s="182"/>
      <c r="AI377" s="182"/>
      <c r="AJ377" s="182"/>
      <c r="AK377" s="182"/>
      <c r="AL377" s="182"/>
      <c r="AM377" s="182"/>
      <c r="AN377" s="182"/>
      <c r="AO377" s="182"/>
      <c r="AP377" s="182"/>
      <c r="AQ377" s="182"/>
      <c r="AR377" s="182"/>
      <c r="AS377" s="182"/>
      <c r="AT377" s="182"/>
      <c r="AU377" s="182"/>
    </row>
    <row r="378" ht="15.75" customHeight="1">
      <c r="A378" s="187">
        <v>44347.0</v>
      </c>
      <c r="B378" s="188" t="s">
        <v>798</v>
      </c>
      <c r="C378" s="189" t="s">
        <v>515</v>
      </c>
      <c r="D378" s="173" t="s">
        <v>525</v>
      </c>
      <c r="E378" s="185">
        <v>2000.0</v>
      </c>
      <c r="F378" s="173" t="s">
        <v>799</v>
      </c>
      <c r="G378" s="183" t="s">
        <v>324</v>
      </c>
      <c r="H378" s="183" t="s">
        <v>665</v>
      </c>
      <c r="I378" s="183" t="s">
        <v>462</v>
      </c>
      <c r="J378" s="183">
        <v>44280.0</v>
      </c>
      <c r="K378" s="186" t="s">
        <v>611</v>
      </c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2"/>
      <c r="AC378" s="182"/>
      <c r="AD378" s="182"/>
      <c r="AE378" s="182"/>
      <c r="AF378" s="182"/>
      <c r="AG378" s="182"/>
      <c r="AH378" s="182"/>
      <c r="AI378" s="182"/>
      <c r="AJ378" s="182"/>
      <c r="AK378" s="182"/>
      <c r="AL378" s="182"/>
      <c r="AM378" s="182"/>
      <c r="AN378" s="182"/>
      <c r="AO378" s="182"/>
      <c r="AP378" s="182"/>
      <c r="AQ378" s="182"/>
      <c r="AR378" s="182"/>
      <c r="AS378" s="182"/>
      <c r="AT378" s="182"/>
      <c r="AU378" s="182"/>
    </row>
    <row r="379" ht="15.75" customHeight="1">
      <c r="A379" s="187">
        <v>44347.0</v>
      </c>
      <c r="B379" s="188" t="s">
        <v>800</v>
      </c>
      <c r="C379" s="189" t="s">
        <v>565</v>
      </c>
      <c r="D379" s="173" t="s">
        <v>551</v>
      </c>
      <c r="E379" s="185">
        <v>57300.0</v>
      </c>
      <c r="F379" s="173" t="s">
        <v>801</v>
      </c>
      <c r="G379" s="183" t="s">
        <v>324</v>
      </c>
      <c r="H379" s="183" t="s">
        <v>42</v>
      </c>
      <c r="I379" s="183" t="s">
        <v>470</v>
      </c>
      <c r="J379" s="183">
        <v>43759.0</v>
      </c>
      <c r="K379" s="186" t="s">
        <v>694</v>
      </c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2"/>
      <c r="AC379" s="182"/>
      <c r="AD379" s="182"/>
      <c r="AE379" s="182"/>
      <c r="AF379" s="182"/>
      <c r="AG379" s="182"/>
      <c r="AH379" s="182"/>
      <c r="AI379" s="182"/>
      <c r="AJ379" s="182"/>
      <c r="AK379" s="182"/>
      <c r="AL379" s="182"/>
      <c r="AM379" s="182"/>
      <c r="AN379" s="182"/>
      <c r="AO379" s="182"/>
      <c r="AP379" s="182"/>
      <c r="AQ379" s="182"/>
      <c r="AR379" s="182"/>
      <c r="AS379" s="182"/>
      <c r="AT379" s="182"/>
      <c r="AU379" s="182"/>
    </row>
    <row r="380" ht="15.75" customHeight="1">
      <c r="A380" s="187">
        <v>44347.0</v>
      </c>
      <c r="B380" s="188" t="s">
        <v>802</v>
      </c>
      <c r="C380" s="189" t="s">
        <v>515</v>
      </c>
      <c r="D380" s="173" t="s">
        <v>525</v>
      </c>
      <c r="E380" s="185">
        <v>13000.0</v>
      </c>
      <c r="F380" s="173" t="s">
        <v>803</v>
      </c>
      <c r="G380" s="183" t="s">
        <v>324</v>
      </c>
      <c r="H380" s="183" t="s">
        <v>665</v>
      </c>
      <c r="I380" s="183" t="s">
        <v>462</v>
      </c>
      <c r="J380" s="183">
        <v>44322.0</v>
      </c>
      <c r="K380" s="186" t="s">
        <v>529</v>
      </c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2"/>
      <c r="AC380" s="182"/>
      <c r="AD380" s="182"/>
      <c r="AE380" s="182"/>
      <c r="AF380" s="182"/>
      <c r="AG380" s="182"/>
      <c r="AH380" s="182"/>
      <c r="AI380" s="182"/>
      <c r="AJ380" s="182"/>
      <c r="AK380" s="182"/>
      <c r="AL380" s="182"/>
      <c r="AM380" s="182"/>
      <c r="AN380" s="182"/>
      <c r="AO380" s="182"/>
      <c r="AP380" s="182"/>
      <c r="AQ380" s="182"/>
      <c r="AR380" s="182"/>
      <c r="AS380" s="182"/>
      <c r="AT380" s="182"/>
      <c r="AU380" s="182"/>
    </row>
    <row r="381" ht="15.75" customHeight="1">
      <c r="A381" s="187">
        <v>44348.0</v>
      </c>
      <c r="B381" s="188" t="s">
        <v>729</v>
      </c>
      <c r="C381" s="189" t="s">
        <v>531</v>
      </c>
      <c r="D381" s="173" t="s">
        <v>525</v>
      </c>
      <c r="E381" s="185">
        <v>50000.0</v>
      </c>
      <c r="F381" s="173" t="s">
        <v>730</v>
      </c>
      <c r="G381" s="173" t="s">
        <v>41</v>
      </c>
      <c r="H381" s="173" t="s">
        <v>42</v>
      </c>
      <c r="I381" s="173" t="s">
        <v>424</v>
      </c>
      <c r="J381" s="206">
        <v>44180.0</v>
      </c>
      <c r="K381" s="190" t="s">
        <v>529</v>
      </c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2"/>
      <c r="AC381" s="182"/>
      <c r="AD381" s="182"/>
      <c r="AE381" s="182"/>
      <c r="AF381" s="182"/>
      <c r="AG381" s="182"/>
      <c r="AH381" s="182"/>
      <c r="AI381" s="182"/>
      <c r="AJ381" s="182"/>
      <c r="AK381" s="182"/>
      <c r="AL381" s="182"/>
      <c r="AM381" s="182"/>
      <c r="AN381" s="182"/>
      <c r="AO381" s="182"/>
      <c r="AP381" s="182"/>
      <c r="AQ381" s="182"/>
      <c r="AR381" s="182"/>
      <c r="AS381" s="182"/>
      <c r="AT381" s="182"/>
      <c r="AU381" s="182"/>
    </row>
    <row r="382" ht="15.75" customHeight="1">
      <c r="A382" s="187">
        <v>44348.0</v>
      </c>
      <c r="B382" s="188" t="s">
        <v>663</v>
      </c>
      <c r="C382" s="189" t="s">
        <v>515</v>
      </c>
      <c r="D382" s="173" t="s">
        <v>525</v>
      </c>
      <c r="E382" s="185">
        <v>40000.0</v>
      </c>
      <c r="F382" s="173" t="s">
        <v>664</v>
      </c>
      <c r="G382" s="183" t="s">
        <v>324</v>
      </c>
      <c r="H382" s="183" t="s">
        <v>665</v>
      </c>
      <c r="I382" s="183" t="s">
        <v>462</v>
      </c>
      <c r="J382" s="183">
        <v>44321.0</v>
      </c>
      <c r="K382" s="186" t="s">
        <v>529</v>
      </c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2"/>
      <c r="AC382" s="182"/>
      <c r="AD382" s="182"/>
      <c r="AE382" s="182"/>
      <c r="AF382" s="182"/>
      <c r="AG382" s="182"/>
      <c r="AH382" s="182"/>
      <c r="AI382" s="182"/>
      <c r="AJ382" s="182"/>
      <c r="AK382" s="182"/>
      <c r="AL382" s="182"/>
      <c r="AM382" s="182"/>
      <c r="AN382" s="182"/>
      <c r="AO382" s="182"/>
      <c r="AP382" s="182"/>
      <c r="AQ382" s="182"/>
      <c r="AR382" s="182"/>
      <c r="AS382" s="182"/>
      <c r="AT382" s="182"/>
      <c r="AU382" s="182"/>
    </row>
    <row r="383" ht="15.75" customHeight="1">
      <c r="A383" s="187">
        <v>44349.0</v>
      </c>
      <c r="B383" s="188" t="s">
        <v>802</v>
      </c>
      <c r="C383" s="189" t="s">
        <v>515</v>
      </c>
      <c r="D383" s="173" t="s">
        <v>525</v>
      </c>
      <c r="E383" s="185">
        <v>10000.0</v>
      </c>
      <c r="F383" s="173" t="s">
        <v>803</v>
      </c>
      <c r="G383" s="183" t="s">
        <v>324</v>
      </c>
      <c r="H383" s="183" t="s">
        <v>665</v>
      </c>
      <c r="I383" s="183" t="s">
        <v>462</v>
      </c>
      <c r="J383" s="183">
        <v>44322.0</v>
      </c>
      <c r="K383" s="186" t="s">
        <v>529</v>
      </c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2"/>
      <c r="AC383" s="182"/>
      <c r="AD383" s="182"/>
      <c r="AE383" s="182"/>
      <c r="AF383" s="182"/>
      <c r="AG383" s="182"/>
      <c r="AH383" s="182"/>
      <c r="AI383" s="182"/>
      <c r="AJ383" s="182"/>
      <c r="AK383" s="182"/>
      <c r="AL383" s="182"/>
      <c r="AM383" s="182"/>
      <c r="AN383" s="182"/>
      <c r="AO383" s="182"/>
      <c r="AP383" s="182"/>
      <c r="AQ383" s="182"/>
      <c r="AR383" s="182"/>
      <c r="AS383" s="182"/>
      <c r="AT383" s="182"/>
      <c r="AU383" s="182"/>
    </row>
    <row r="384" ht="15.75" customHeight="1">
      <c r="A384" s="187">
        <v>44349.0</v>
      </c>
      <c r="B384" s="188" t="s">
        <v>804</v>
      </c>
      <c r="C384" s="189" t="s">
        <v>515</v>
      </c>
      <c r="D384" s="173" t="s">
        <v>525</v>
      </c>
      <c r="E384" s="185">
        <v>31306.96</v>
      </c>
      <c r="F384" s="173" t="s">
        <v>805</v>
      </c>
      <c r="G384" s="183" t="s">
        <v>324</v>
      </c>
      <c r="H384" s="183" t="s">
        <v>665</v>
      </c>
      <c r="I384" s="183" t="s">
        <v>462</v>
      </c>
      <c r="J384" s="183">
        <v>44328.0</v>
      </c>
      <c r="K384" s="186" t="s">
        <v>529</v>
      </c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2"/>
      <c r="AC384" s="182"/>
      <c r="AD384" s="182"/>
      <c r="AE384" s="182"/>
      <c r="AF384" s="182"/>
      <c r="AG384" s="182"/>
      <c r="AH384" s="182"/>
      <c r="AI384" s="182"/>
      <c r="AJ384" s="182"/>
      <c r="AK384" s="182"/>
      <c r="AL384" s="182"/>
      <c r="AM384" s="182"/>
      <c r="AN384" s="182"/>
      <c r="AO384" s="182"/>
      <c r="AP384" s="182"/>
      <c r="AQ384" s="182"/>
      <c r="AR384" s="182"/>
      <c r="AS384" s="182"/>
      <c r="AT384" s="182"/>
      <c r="AU384" s="182"/>
    </row>
    <row r="385" ht="15.75" customHeight="1">
      <c r="A385" s="187">
        <v>44351.0</v>
      </c>
      <c r="B385" s="188" t="s">
        <v>806</v>
      </c>
      <c r="C385" s="189" t="s">
        <v>515</v>
      </c>
      <c r="D385" s="173" t="s">
        <v>525</v>
      </c>
      <c r="E385" s="185">
        <v>9000.0</v>
      </c>
      <c r="F385" s="173" t="s">
        <v>807</v>
      </c>
      <c r="G385" s="183" t="s">
        <v>324</v>
      </c>
      <c r="H385" s="183" t="s">
        <v>665</v>
      </c>
      <c r="I385" s="183" t="s">
        <v>464</v>
      </c>
      <c r="J385" s="183">
        <v>44260.0</v>
      </c>
      <c r="K385" s="186" t="s">
        <v>529</v>
      </c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2"/>
      <c r="AC385" s="182"/>
      <c r="AD385" s="182"/>
      <c r="AE385" s="182"/>
      <c r="AF385" s="182"/>
      <c r="AG385" s="182"/>
      <c r="AH385" s="182"/>
      <c r="AI385" s="182"/>
      <c r="AJ385" s="182"/>
      <c r="AK385" s="182"/>
      <c r="AL385" s="182"/>
      <c r="AM385" s="182"/>
      <c r="AN385" s="182"/>
      <c r="AO385" s="182"/>
      <c r="AP385" s="182"/>
      <c r="AQ385" s="182"/>
      <c r="AR385" s="182"/>
      <c r="AS385" s="182"/>
      <c r="AT385" s="182"/>
      <c r="AU385" s="182"/>
    </row>
    <row r="386" ht="15.75" customHeight="1">
      <c r="A386" s="187">
        <v>44351.0</v>
      </c>
      <c r="B386" s="188" t="s">
        <v>582</v>
      </c>
      <c r="C386" s="189" t="s">
        <v>515</v>
      </c>
      <c r="D386" s="173" t="s">
        <v>525</v>
      </c>
      <c r="E386" s="185">
        <v>40000.0</v>
      </c>
      <c r="F386" s="173" t="s">
        <v>583</v>
      </c>
      <c r="G386" s="183" t="s">
        <v>319</v>
      </c>
      <c r="H386" s="183" t="s">
        <v>42</v>
      </c>
      <c r="I386" s="183" t="s">
        <v>368</v>
      </c>
      <c r="J386" s="183">
        <v>43564.0</v>
      </c>
      <c r="K386" s="186" t="s">
        <v>518</v>
      </c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2"/>
      <c r="AC386" s="182"/>
      <c r="AD386" s="182"/>
      <c r="AE386" s="182"/>
      <c r="AF386" s="182"/>
      <c r="AG386" s="182"/>
      <c r="AH386" s="182"/>
      <c r="AI386" s="182"/>
      <c r="AJ386" s="182"/>
      <c r="AK386" s="182"/>
      <c r="AL386" s="182"/>
      <c r="AM386" s="182"/>
      <c r="AN386" s="182"/>
      <c r="AO386" s="182"/>
      <c r="AP386" s="182"/>
      <c r="AQ386" s="182"/>
      <c r="AR386" s="182"/>
      <c r="AS386" s="182"/>
      <c r="AT386" s="182"/>
      <c r="AU386" s="182"/>
    </row>
    <row r="387" ht="15.75" customHeight="1">
      <c r="A387" s="187">
        <v>44353.0</v>
      </c>
      <c r="B387" s="188" t="s">
        <v>808</v>
      </c>
      <c r="C387" s="189" t="s">
        <v>531</v>
      </c>
      <c r="D387" s="173" t="s">
        <v>525</v>
      </c>
      <c r="E387" s="185">
        <v>506343.93</v>
      </c>
      <c r="F387" s="173" t="s">
        <v>809</v>
      </c>
      <c r="G387" s="173" t="s">
        <v>324</v>
      </c>
      <c r="H387" s="173" t="s">
        <v>66</v>
      </c>
      <c r="I387" s="173" t="s">
        <v>376</v>
      </c>
      <c r="J387" s="209">
        <v>44298.0</v>
      </c>
      <c r="K387" s="190" t="s">
        <v>543</v>
      </c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2"/>
      <c r="AC387" s="182"/>
      <c r="AD387" s="182"/>
      <c r="AE387" s="182"/>
      <c r="AF387" s="182"/>
      <c r="AG387" s="182"/>
      <c r="AH387" s="182"/>
      <c r="AI387" s="182"/>
      <c r="AJ387" s="182"/>
      <c r="AK387" s="182"/>
      <c r="AL387" s="182"/>
      <c r="AM387" s="182"/>
      <c r="AN387" s="182"/>
      <c r="AO387" s="182"/>
      <c r="AP387" s="182"/>
      <c r="AQ387" s="182"/>
      <c r="AR387" s="182"/>
      <c r="AS387" s="182"/>
      <c r="AT387" s="182"/>
      <c r="AU387" s="182"/>
    </row>
    <row r="388" ht="15.75" customHeight="1">
      <c r="A388" s="187">
        <v>44354.0</v>
      </c>
      <c r="B388" s="188" t="s">
        <v>810</v>
      </c>
      <c r="C388" s="189" t="s">
        <v>515</v>
      </c>
      <c r="D388" s="173" t="s">
        <v>525</v>
      </c>
      <c r="E388" s="185">
        <v>5000.0</v>
      </c>
      <c r="F388" s="173" t="s">
        <v>811</v>
      </c>
      <c r="G388" s="183" t="s">
        <v>319</v>
      </c>
      <c r="H388" s="183" t="s">
        <v>42</v>
      </c>
      <c r="I388" s="183" t="s">
        <v>458</v>
      </c>
      <c r="J388" s="183">
        <v>43752.0</v>
      </c>
      <c r="K388" s="186" t="s">
        <v>529</v>
      </c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2"/>
      <c r="AC388" s="182"/>
      <c r="AD388" s="182"/>
      <c r="AE388" s="182"/>
      <c r="AF388" s="182"/>
      <c r="AG388" s="182"/>
      <c r="AH388" s="182"/>
      <c r="AI388" s="182"/>
      <c r="AJ388" s="182"/>
      <c r="AK388" s="182"/>
      <c r="AL388" s="182"/>
      <c r="AM388" s="182"/>
      <c r="AN388" s="182"/>
      <c r="AO388" s="182"/>
      <c r="AP388" s="182"/>
      <c r="AQ388" s="182"/>
      <c r="AR388" s="182"/>
      <c r="AS388" s="182"/>
      <c r="AT388" s="182"/>
      <c r="AU388" s="182"/>
    </row>
    <row r="389" ht="15.75" customHeight="1">
      <c r="A389" s="187">
        <v>44355.0</v>
      </c>
      <c r="B389" s="188" t="s">
        <v>582</v>
      </c>
      <c r="C389" s="189" t="s">
        <v>515</v>
      </c>
      <c r="D389" s="173" t="s">
        <v>525</v>
      </c>
      <c r="E389" s="185">
        <v>50000.0</v>
      </c>
      <c r="F389" s="173" t="s">
        <v>583</v>
      </c>
      <c r="G389" s="183" t="s">
        <v>319</v>
      </c>
      <c r="H389" s="183" t="s">
        <v>42</v>
      </c>
      <c r="I389" s="183" t="s">
        <v>368</v>
      </c>
      <c r="J389" s="183">
        <v>43564.0</v>
      </c>
      <c r="K389" s="186" t="s">
        <v>518</v>
      </c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G389" s="182"/>
      <c r="AH389" s="182"/>
      <c r="AI389" s="182"/>
      <c r="AJ389" s="182"/>
      <c r="AK389" s="182"/>
      <c r="AL389" s="182"/>
      <c r="AM389" s="182"/>
      <c r="AN389" s="182"/>
      <c r="AO389" s="182"/>
      <c r="AP389" s="182"/>
      <c r="AQ389" s="182"/>
      <c r="AR389" s="182"/>
      <c r="AS389" s="182"/>
      <c r="AT389" s="182"/>
      <c r="AU389" s="182"/>
    </row>
    <row r="390" ht="15.75" customHeight="1">
      <c r="A390" s="187">
        <v>44355.0</v>
      </c>
      <c r="B390" s="188" t="s">
        <v>666</v>
      </c>
      <c r="C390" s="189" t="s">
        <v>515</v>
      </c>
      <c r="D390" s="173" t="s">
        <v>525</v>
      </c>
      <c r="E390" s="185">
        <v>15000.0</v>
      </c>
      <c r="F390" s="173" t="s">
        <v>667</v>
      </c>
      <c r="G390" s="183" t="s">
        <v>324</v>
      </c>
      <c r="H390" s="183" t="s">
        <v>665</v>
      </c>
      <c r="I390" s="183" t="s">
        <v>462</v>
      </c>
      <c r="J390" s="183">
        <v>44295.0</v>
      </c>
      <c r="K390" s="186" t="s">
        <v>668</v>
      </c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G390" s="182"/>
      <c r="AH390" s="182"/>
      <c r="AI390" s="182"/>
      <c r="AJ390" s="182"/>
      <c r="AK390" s="182"/>
      <c r="AL390" s="182"/>
      <c r="AM390" s="182"/>
      <c r="AN390" s="182"/>
      <c r="AO390" s="182"/>
      <c r="AP390" s="182"/>
      <c r="AQ390" s="182"/>
      <c r="AR390" s="182"/>
      <c r="AS390" s="182"/>
      <c r="AT390" s="182"/>
      <c r="AU390" s="182"/>
    </row>
    <row r="391" ht="15.75" customHeight="1">
      <c r="A391" s="187">
        <v>44355.0</v>
      </c>
      <c r="B391" s="188" t="s">
        <v>812</v>
      </c>
      <c r="C391" s="189" t="s">
        <v>515</v>
      </c>
      <c r="D391" s="173" t="s">
        <v>551</v>
      </c>
      <c r="E391" s="185">
        <v>30000.0</v>
      </c>
      <c r="F391" s="173" t="s">
        <v>813</v>
      </c>
      <c r="G391" s="183" t="s">
        <v>319</v>
      </c>
      <c r="H391" s="183" t="s">
        <v>42</v>
      </c>
      <c r="I391" s="183" t="s">
        <v>319</v>
      </c>
      <c r="J391" s="183">
        <v>44036.0</v>
      </c>
      <c r="K391" s="186" t="s">
        <v>543</v>
      </c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G391" s="182"/>
      <c r="AH391" s="182"/>
      <c r="AI391" s="182"/>
      <c r="AJ391" s="182"/>
      <c r="AK391" s="182"/>
      <c r="AL391" s="182"/>
      <c r="AM391" s="182"/>
      <c r="AN391" s="182"/>
      <c r="AO391" s="182"/>
      <c r="AP391" s="182"/>
      <c r="AQ391" s="182"/>
      <c r="AR391" s="182"/>
      <c r="AS391" s="182"/>
      <c r="AT391" s="182"/>
      <c r="AU391" s="182"/>
    </row>
    <row r="392" ht="15.75" customHeight="1">
      <c r="A392" s="187">
        <v>44355.0</v>
      </c>
      <c r="B392" s="188" t="s">
        <v>537</v>
      </c>
      <c r="C392" s="189" t="s">
        <v>515</v>
      </c>
      <c r="D392" s="173" t="s">
        <v>525</v>
      </c>
      <c r="E392" s="185">
        <v>600000.0</v>
      </c>
      <c r="F392" s="173" t="s">
        <v>538</v>
      </c>
      <c r="G392" s="183" t="s">
        <v>319</v>
      </c>
      <c r="H392" s="183" t="s">
        <v>42</v>
      </c>
      <c r="I392" s="183" t="s">
        <v>368</v>
      </c>
      <c r="J392" s="183">
        <v>43703.0</v>
      </c>
      <c r="K392" s="186" t="s">
        <v>521</v>
      </c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82"/>
      <c r="AT392" s="182"/>
      <c r="AU392" s="182"/>
    </row>
    <row r="393" ht="15.75" customHeight="1">
      <c r="A393" s="187">
        <v>44355.0</v>
      </c>
      <c r="B393" s="188" t="s">
        <v>726</v>
      </c>
      <c r="C393" s="189" t="s">
        <v>531</v>
      </c>
      <c r="D393" s="173" t="s">
        <v>525</v>
      </c>
      <c r="E393" s="185">
        <v>40000.0</v>
      </c>
      <c r="F393" s="173" t="s">
        <v>727</v>
      </c>
      <c r="G393" s="173" t="s">
        <v>41</v>
      </c>
      <c r="H393" s="173" t="s">
        <v>42</v>
      </c>
      <c r="I393" s="173" t="s">
        <v>384</v>
      </c>
      <c r="J393" s="183">
        <v>44134.0</v>
      </c>
      <c r="K393" s="190" t="s">
        <v>611</v>
      </c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2"/>
      <c r="AC393" s="182"/>
      <c r="AD393" s="182"/>
      <c r="AE393" s="182"/>
      <c r="AF393" s="182"/>
      <c r="AG393" s="182"/>
      <c r="AH393" s="182"/>
      <c r="AI393" s="182"/>
      <c r="AJ393" s="182"/>
      <c r="AK393" s="182"/>
      <c r="AL393" s="182"/>
      <c r="AM393" s="182"/>
      <c r="AN393" s="182"/>
      <c r="AO393" s="182"/>
      <c r="AP393" s="182"/>
      <c r="AQ393" s="182"/>
      <c r="AR393" s="182"/>
      <c r="AS393" s="182"/>
      <c r="AT393" s="182"/>
      <c r="AU393" s="182"/>
    </row>
    <row r="394" ht="15.75" customHeight="1">
      <c r="A394" s="187">
        <v>44358.0</v>
      </c>
      <c r="B394" s="188" t="s">
        <v>814</v>
      </c>
      <c r="C394" s="189" t="s">
        <v>531</v>
      </c>
      <c r="D394" s="173" t="s">
        <v>551</v>
      </c>
      <c r="E394" s="185">
        <v>15000.0</v>
      </c>
      <c r="F394" s="173" t="s">
        <v>815</v>
      </c>
      <c r="G394" s="173" t="s">
        <v>41</v>
      </c>
      <c r="H394" s="173" t="s">
        <v>42</v>
      </c>
      <c r="I394" s="173" t="s">
        <v>384</v>
      </c>
      <c r="J394" s="183">
        <v>44194.0</v>
      </c>
      <c r="K394" s="190" t="s">
        <v>529</v>
      </c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  <c r="AE394" s="182"/>
      <c r="AF394" s="182"/>
      <c r="AG394" s="182"/>
      <c r="AH394" s="182"/>
      <c r="AI394" s="182"/>
      <c r="AJ394" s="182"/>
      <c r="AK394" s="182"/>
      <c r="AL394" s="182"/>
      <c r="AM394" s="182"/>
      <c r="AN394" s="182"/>
      <c r="AO394" s="182"/>
      <c r="AP394" s="182"/>
      <c r="AQ394" s="182"/>
      <c r="AR394" s="182"/>
      <c r="AS394" s="182"/>
      <c r="AT394" s="182"/>
      <c r="AU394" s="182"/>
    </row>
    <row r="395" ht="15.75" customHeight="1">
      <c r="A395" s="187">
        <v>44362.0</v>
      </c>
      <c r="B395" s="188" t="s">
        <v>537</v>
      </c>
      <c r="C395" s="189" t="s">
        <v>515</v>
      </c>
      <c r="D395" s="173" t="s">
        <v>525</v>
      </c>
      <c r="E395" s="185">
        <v>100000.0</v>
      </c>
      <c r="F395" s="173" t="s">
        <v>538</v>
      </c>
      <c r="G395" s="183" t="s">
        <v>319</v>
      </c>
      <c r="H395" s="183" t="s">
        <v>42</v>
      </c>
      <c r="I395" s="183" t="s">
        <v>368</v>
      </c>
      <c r="J395" s="183">
        <v>43703.0</v>
      </c>
      <c r="K395" s="186" t="s">
        <v>521</v>
      </c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2"/>
      <c r="AC395" s="182"/>
      <c r="AD395" s="182"/>
      <c r="AE395" s="182"/>
      <c r="AF395" s="182"/>
      <c r="AG395" s="182"/>
      <c r="AH395" s="182"/>
      <c r="AI395" s="182"/>
      <c r="AJ395" s="182"/>
      <c r="AK395" s="182"/>
      <c r="AL395" s="182"/>
      <c r="AM395" s="182"/>
      <c r="AN395" s="182"/>
      <c r="AO395" s="182"/>
      <c r="AP395" s="182"/>
      <c r="AQ395" s="182"/>
      <c r="AR395" s="182"/>
      <c r="AS395" s="182"/>
      <c r="AT395" s="182"/>
      <c r="AU395" s="182"/>
    </row>
    <row r="396" ht="15.75" customHeight="1">
      <c r="A396" s="187">
        <v>44362.0</v>
      </c>
      <c r="B396" s="188" t="s">
        <v>816</v>
      </c>
      <c r="C396" s="189" t="s">
        <v>515</v>
      </c>
      <c r="D396" s="173" t="s">
        <v>525</v>
      </c>
      <c r="E396" s="185">
        <v>5000.0</v>
      </c>
      <c r="F396" s="173" t="s">
        <v>817</v>
      </c>
      <c r="G396" s="183" t="s">
        <v>319</v>
      </c>
      <c r="H396" s="183" t="s">
        <v>42</v>
      </c>
      <c r="I396" s="183" t="s">
        <v>368</v>
      </c>
      <c r="J396" s="183">
        <v>43753.0</v>
      </c>
      <c r="K396" s="186" t="s">
        <v>529</v>
      </c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2"/>
      <c r="AC396" s="182"/>
      <c r="AD396" s="182"/>
      <c r="AE396" s="182"/>
      <c r="AF396" s="182"/>
      <c r="AG396" s="182"/>
      <c r="AH396" s="182"/>
      <c r="AI396" s="182"/>
      <c r="AJ396" s="182"/>
      <c r="AK396" s="182"/>
      <c r="AL396" s="182"/>
      <c r="AM396" s="182"/>
      <c r="AN396" s="182"/>
      <c r="AO396" s="182"/>
      <c r="AP396" s="182"/>
      <c r="AQ396" s="182"/>
      <c r="AR396" s="182"/>
      <c r="AS396" s="182"/>
      <c r="AT396" s="182"/>
      <c r="AU396" s="182"/>
    </row>
    <row r="397" ht="15.75" customHeight="1">
      <c r="A397" s="187">
        <v>44362.0</v>
      </c>
      <c r="B397" s="188" t="s">
        <v>792</v>
      </c>
      <c r="C397" s="189" t="s">
        <v>515</v>
      </c>
      <c r="D397" s="173" t="s">
        <v>525</v>
      </c>
      <c r="E397" s="185">
        <v>312377.96</v>
      </c>
      <c r="F397" s="173" t="s">
        <v>793</v>
      </c>
      <c r="G397" s="183" t="s">
        <v>324</v>
      </c>
      <c r="H397" s="183" t="s">
        <v>665</v>
      </c>
      <c r="I397" s="183" t="s">
        <v>460</v>
      </c>
      <c r="J397" s="183">
        <v>44322.0</v>
      </c>
      <c r="K397" s="186" t="s">
        <v>529</v>
      </c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  <c r="AB397" s="182"/>
      <c r="AC397" s="182"/>
      <c r="AD397" s="182"/>
      <c r="AE397" s="182"/>
      <c r="AF397" s="182"/>
      <c r="AG397" s="182"/>
      <c r="AH397" s="182"/>
      <c r="AI397" s="182"/>
      <c r="AJ397" s="182"/>
      <c r="AK397" s="182"/>
      <c r="AL397" s="182"/>
      <c r="AM397" s="182"/>
      <c r="AN397" s="182"/>
      <c r="AO397" s="182"/>
      <c r="AP397" s="182"/>
      <c r="AQ397" s="182"/>
      <c r="AR397" s="182"/>
      <c r="AS397" s="182"/>
      <c r="AT397" s="182"/>
      <c r="AU397" s="182"/>
    </row>
    <row r="398" ht="15.75" customHeight="1">
      <c r="A398" s="187">
        <v>44362.0</v>
      </c>
      <c r="B398" s="188" t="s">
        <v>818</v>
      </c>
      <c r="C398" s="189" t="s">
        <v>515</v>
      </c>
      <c r="D398" s="173" t="s">
        <v>525</v>
      </c>
      <c r="E398" s="185">
        <v>15000.0</v>
      </c>
      <c r="F398" s="173" t="s">
        <v>819</v>
      </c>
      <c r="G398" s="183" t="s">
        <v>324</v>
      </c>
      <c r="H398" s="183" t="s">
        <v>665</v>
      </c>
      <c r="I398" s="183" t="s">
        <v>462</v>
      </c>
      <c r="J398" s="183">
        <v>44319.0</v>
      </c>
      <c r="K398" s="186" t="s">
        <v>529</v>
      </c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2"/>
      <c r="AC398" s="182"/>
      <c r="AD398" s="182"/>
      <c r="AE398" s="182"/>
      <c r="AF398" s="182"/>
      <c r="AG398" s="182"/>
      <c r="AH398" s="182"/>
      <c r="AI398" s="182"/>
      <c r="AJ398" s="182"/>
      <c r="AK398" s="182"/>
      <c r="AL398" s="182"/>
      <c r="AM398" s="182"/>
      <c r="AN398" s="182"/>
      <c r="AO398" s="182"/>
      <c r="AP398" s="182"/>
      <c r="AQ398" s="182"/>
      <c r="AR398" s="182"/>
      <c r="AS398" s="182"/>
      <c r="AT398" s="182"/>
      <c r="AU398" s="182"/>
    </row>
    <row r="399" ht="15.75" customHeight="1">
      <c r="A399" s="187">
        <v>44362.0</v>
      </c>
      <c r="B399" s="188" t="s">
        <v>820</v>
      </c>
      <c r="C399" s="189" t="s">
        <v>531</v>
      </c>
      <c r="D399" s="173" t="s">
        <v>525</v>
      </c>
      <c r="E399" s="185">
        <v>15000.0</v>
      </c>
      <c r="F399" s="173" t="s">
        <v>821</v>
      </c>
      <c r="G399" s="173" t="s">
        <v>41</v>
      </c>
      <c r="H399" s="173" t="s">
        <v>42</v>
      </c>
      <c r="I399" s="173" t="s">
        <v>339</v>
      </c>
      <c r="J399" s="183">
        <v>44090.0</v>
      </c>
      <c r="K399" s="190" t="s">
        <v>543</v>
      </c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2"/>
      <c r="AC399" s="182"/>
      <c r="AD399" s="182"/>
      <c r="AE399" s="182"/>
      <c r="AF399" s="182"/>
      <c r="AG399" s="182"/>
      <c r="AH399" s="182"/>
      <c r="AI399" s="182"/>
      <c r="AJ399" s="182"/>
      <c r="AK399" s="182"/>
      <c r="AL399" s="182"/>
      <c r="AM399" s="182"/>
      <c r="AN399" s="182"/>
      <c r="AO399" s="182"/>
      <c r="AP399" s="182"/>
      <c r="AQ399" s="182"/>
      <c r="AR399" s="182"/>
      <c r="AS399" s="182"/>
      <c r="AT399" s="182"/>
      <c r="AU399" s="182"/>
    </row>
    <row r="400" ht="15.75" customHeight="1">
      <c r="A400" s="187">
        <v>44363.0</v>
      </c>
      <c r="B400" s="188" t="s">
        <v>582</v>
      </c>
      <c r="C400" s="189" t="s">
        <v>515</v>
      </c>
      <c r="D400" s="173" t="s">
        <v>525</v>
      </c>
      <c r="E400" s="185">
        <v>40000.0</v>
      </c>
      <c r="F400" s="173" t="s">
        <v>583</v>
      </c>
      <c r="G400" s="183" t="s">
        <v>319</v>
      </c>
      <c r="H400" s="183" t="s">
        <v>42</v>
      </c>
      <c r="I400" s="183" t="s">
        <v>368</v>
      </c>
      <c r="J400" s="183">
        <v>43564.0</v>
      </c>
      <c r="K400" s="186" t="s">
        <v>518</v>
      </c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2"/>
      <c r="AC400" s="182"/>
      <c r="AD400" s="182"/>
      <c r="AE400" s="182"/>
      <c r="AF400" s="182"/>
      <c r="AG400" s="182"/>
      <c r="AH400" s="182"/>
      <c r="AI400" s="182"/>
      <c r="AJ400" s="182"/>
      <c r="AK400" s="182"/>
      <c r="AL400" s="182"/>
      <c r="AM400" s="182"/>
      <c r="AN400" s="182"/>
      <c r="AO400" s="182"/>
      <c r="AP400" s="182"/>
      <c r="AQ400" s="182"/>
      <c r="AR400" s="182"/>
      <c r="AS400" s="182"/>
      <c r="AT400" s="182"/>
      <c r="AU400" s="182"/>
    </row>
    <row r="401" ht="15.75" customHeight="1">
      <c r="A401" s="187">
        <v>44364.0</v>
      </c>
      <c r="B401" s="188" t="s">
        <v>792</v>
      </c>
      <c r="C401" s="189" t="s">
        <v>515</v>
      </c>
      <c r="D401" s="173" t="s">
        <v>525</v>
      </c>
      <c r="E401" s="185">
        <v>11500.0</v>
      </c>
      <c r="F401" s="173" t="s">
        <v>793</v>
      </c>
      <c r="G401" s="183" t="s">
        <v>324</v>
      </c>
      <c r="H401" s="183" t="s">
        <v>665</v>
      </c>
      <c r="I401" s="183" t="s">
        <v>460</v>
      </c>
      <c r="J401" s="183">
        <v>44322.0</v>
      </c>
      <c r="K401" s="186" t="s">
        <v>529</v>
      </c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2"/>
      <c r="AC401" s="182"/>
      <c r="AD401" s="182"/>
      <c r="AE401" s="182"/>
      <c r="AF401" s="182"/>
      <c r="AG401" s="182"/>
      <c r="AH401" s="182"/>
      <c r="AI401" s="182"/>
      <c r="AJ401" s="182"/>
      <c r="AK401" s="182"/>
      <c r="AL401" s="182"/>
      <c r="AM401" s="182"/>
      <c r="AN401" s="182"/>
      <c r="AO401" s="182"/>
      <c r="AP401" s="182"/>
      <c r="AQ401" s="182"/>
      <c r="AR401" s="182"/>
      <c r="AS401" s="182"/>
      <c r="AT401" s="182"/>
      <c r="AU401" s="182"/>
    </row>
    <row r="402" ht="15.75" customHeight="1">
      <c r="A402" s="187">
        <v>44365.0</v>
      </c>
      <c r="B402" s="188" t="s">
        <v>790</v>
      </c>
      <c r="C402" s="189" t="s">
        <v>515</v>
      </c>
      <c r="D402" s="173" t="s">
        <v>525</v>
      </c>
      <c r="E402" s="185">
        <v>100000.0</v>
      </c>
      <c r="F402" s="173" t="s">
        <v>791</v>
      </c>
      <c r="G402" s="183" t="s">
        <v>324</v>
      </c>
      <c r="H402" s="183" t="s">
        <v>665</v>
      </c>
      <c r="I402" s="183" t="s">
        <v>460</v>
      </c>
      <c r="J402" s="183">
        <v>44295.0</v>
      </c>
      <c r="K402" s="186" t="s">
        <v>611</v>
      </c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2"/>
      <c r="AC402" s="182"/>
      <c r="AD402" s="182"/>
      <c r="AE402" s="182"/>
      <c r="AF402" s="182"/>
      <c r="AG402" s="182"/>
      <c r="AH402" s="182"/>
      <c r="AI402" s="182"/>
      <c r="AJ402" s="182"/>
      <c r="AK402" s="182"/>
      <c r="AL402" s="182"/>
      <c r="AM402" s="182"/>
      <c r="AN402" s="182"/>
      <c r="AO402" s="182"/>
      <c r="AP402" s="182"/>
      <c r="AQ402" s="182"/>
      <c r="AR402" s="182"/>
      <c r="AS402" s="182"/>
      <c r="AT402" s="182"/>
      <c r="AU402" s="182"/>
    </row>
    <row r="403" ht="15.75" customHeight="1">
      <c r="A403" s="187">
        <v>44368.0</v>
      </c>
      <c r="B403" s="188" t="s">
        <v>573</v>
      </c>
      <c r="C403" s="189" t="s">
        <v>515</v>
      </c>
      <c r="D403" s="173" t="s">
        <v>525</v>
      </c>
      <c r="E403" s="185">
        <v>100000.0</v>
      </c>
      <c r="F403" s="173" t="s">
        <v>574</v>
      </c>
      <c r="G403" s="183" t="s">
        <v>319</v>
      </c>
      <c r="H403" s="183" t="s">
        <v>42</v>
      </c>
      <c r="I403" s="183" t="s">
        <v>368</v>
      </c>
      <c r="J403" s="183">
        <v>43894.0</v>
      </c>
      <c r="K403" s="186" t="s">
        <v>543</v>
      </c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2"/>
      <c r="AC403" s="182"/>
      <c r="AD403" s="182"/>
      <c r="AE403" s="182"/>
      <c r="AF403" s="182"/>
      <c r="AG403" s="182"/>
      <c r="AH403" s="182"/>
      <c r="AI403" s="182"/>
      <c r="AJ403" s="182"/>
      <c r="AK403" s="182"/>
      <c r="AL403" s="182"/>
      <c r="AM403" s="182"/>
      <c r="AN403" s="182"/>
      <c r="AO403" s="182"/>
      <c r="AP403" s="182"/>
      <c r="AQ403" s="182"/>
      <c r="AR403" s="182"/>
      <c r="AS403" s="182"/>
      <c r="AT403" s="182"/>
      <c r="AU403" s="182"/>
    </row>
    <row r="404" ht="15.75" customHeight="1">
      <c r="A404" s="187">
        <v>44368.0</v>
      </c>
      <c r="B404" s="188" t="s">
        <v>822</v>
      </c>
      <c r="C404" s="189" t="s">
        <v>531</v>
      </c>
      <c r="D404" s="173" t="s">
        <v>551</v>
      </c>
      <c r="E404" s="185">
        <v>7000.0</v>
      </c>
      <c r="F404" s="173" t="s">
        <v>823</v>
      </c>
      <c r="G404" s="173" t="s">
        <v>324</v>
      </c>
      <c r="H404" s="173" t="s">
        <v>42</v>
      </c>
      <c r="I404" s="173" t="s">
        <v>329</v>
      </c>
      <c r="J404" s="183">
        <v>44075.0</v>
      </c>
      <c r="K404" s="190" t="s">
        <v>529</v>
      </c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182"/>
      <c r="AT404" s="182"/>
      <c r="AU404" s="182"/>
    </row>
    <row r="405" ht="15.75" customHeight="1">
      <c r="A405" s="183">
        <v>44369.0</v>
      </c>
      <c r="B405" s="184" t="s">
        <v>560</v>
      </c>
      <c r="C405" s="173" t="s">
        <v>531</v>
      </c>
      <c r="D405" s="173" t="s">
        <v>516</v>
      </c>
      <c r="E405" s="185">
        <v>0.0</v>
      </c>
      <c r="F405" s="173" t="s">
        <v>561</v>
      </c>
      <c r="G405" s="173" t="s">
        <v>319</v>
      </c>
      <c r="H405" s="173" t="s">
        <v>42</v>
      </c>
      <c r="I405" s="173" t="s">
        <v>319</v>
      </c>
      <c r="J405" s="183">
        <v>43872.0</v>
      </c>
      <c r="K405" s="190" t="s">
        <v>529</v>
      </c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182"/>
      <c r="AT405" s="182"/>
      <c r="AU405" s="182"/>
    </row>
    <row r="406" ht="15.75" customHeight="1">
      <c r="A406" s="187">
        <v>44369.0</v>
      </c>
      <c r="B406" s="188" t="s">
        <v>796</v>
      </c>
      <c r="C406" s="189" t="s">
        <v>515</v>
      </c>
      <c r="D406" s="173" t="s">
        <v>525</v>
      </c>
      <c r="E406" s="185">
        <v>30000.0</v>
      </c>
      <c r="F406" s="173" t="s">
        <v>797</v>
      </c>
      <c r="G406" s="183" t="s">
        <v>324</v>
      </c>
      <c r="H406" s="183" t="s">
        <v>665</v>
      </c>
      <c r="I406" s="183" t="s">
        <v>460</v>
      </c>
      <c r="J406" s="183">
        <v>44319.0</v>
      </c>
      <c r="K406" s="186" t="s">
        <v>529</v>
      </c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182"/>
      <c r="AT406" s="182"/>
      <c r="AU406" s="182"/>
    </row>
    <row r="407" ht="15.75" customHeight="1">
      <c r="A407" s="187">
        <v>44370.0</v>
      </c>
      <c r="B407" s="188" t="s">
        <v>824</v>
      </c>
      <c r="C407" s="189" t="s">
        <v>531</v>
      </c>
      <c r="D407" s="173" t="s">
        <v>525</v>
      </c>
      <c r="E407" s="185">
        <v>10000.0</v>
      </c>
      <c r="F407" s="173" t="s">
        <v>825</v>
      </c>
      <c r="G407" s="173" t="s">
        <v>41</v>
      </c>
      <c r="H407" s="173" t="s">
        <v>42</v>
      </c>
      <c r="I407" s="173" t="s">
        <v>392</v>
      </c>
      <c r="J407" s="183">
        <v>44145.0</v>
      </c>
      <c r="K407" s="190" t="s">
        <v>611</v>
      </c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182"/>
      <c r="AT407" s="182"/>
      <c r="AU407" s="182"/>
    </row>
    <row r="408" ht="15.75" customHeight="1">
      <c r="A408" s="187">
        <v>44371.0</v>
      </c>
      <c r="B408" s="188" t="s">
        <v>826</v>
      </c>
      <c r="C408" s="189" t="s">
        <v>531</v>
      </c>
      <c r="D408" s="173" t="s">
        <v>525</v>
      </c>
      <c r="E408" s="185">
        <v>150000.0</v>
      </c>
      <c r="F408" s="173" t="s">
        <v>827</v>
      </c>
      <c r="G408" s="173" t="s">
        <v>324</v>
      </c>
      <c r="H408" s="173" t="s">
        <v>66</v>
      </c>
      <c r="I408" s="173" t="s">
        <v>376</v>
      </c>
      <c r="J408" s="183">
        <v>44349.0</v>
      </c>
      <c r="K408" s="190" t="s">
        <v>828</v>
      </c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182"/>
      <c r="AT408" s="182"/>
      <c r="AU408" s="182"/>
    </row>
    <row r="409" ht="15.75" customHeight="1">
      <c r="A409" s="187">
        <v>44372.0</v>
      </c>
      <c r="B409" s="188" t="s">
        <v>541</v>
      </c>
      <c r="C409" s="189" t="s">
        <v>515</v>
      </c>
      <c r="D409" s="173" t="s">
        <v>525</v>
      </c>
      <c r="E409" s="185">
        <v>200000.0</v>
      </c>
      <c r="F409" s="173" t="s">
        <v>542</v>
      </c>
      <c r="G409" s="183" t="s">
        <v>319</v>
      </c>
      <c r="H409" s="183" t="s">
        <v>42</v>
      </c>
      <c r="I409" s="183" t="s">
        <v>368</v>
      </c>
      <c r="J409" s="183">
        <v>43605.0</v>
      </c>
      <c r="K409" s="186" t="s">
        <v>543</v>
      </c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182"/>
      <c r="AT409" s="182"/>
      <c r="AU409" s="182"/>
    </row>
    <row r="410" ht="15.75" customHeight="1">
      <c r="A410" s="187">
        <v>44372.0</v>
      </c>
      <c r="B410" s="188" t="s">
        <v>765</v>
      </c>
      <c r="C410" s="189" t="s">
        <v>515</v>
      </c>
      <c r="D410" s="173" t="s">
        <v>525</v>
      </c>
      <c r="E410" s="185">
        <v>60000.0</v>
      </c>
      <c r="F410" s="173" t="s">
        <v>766</v>
      </c>
      <c r="G410" s="183" t="s">
        <v>324</v>
      </c>
      <c r="H410" s="183" t="s">
        <v>665</v>
      </c>
      <c r="I410" s="183" t="s">
        <v>460</v>
      </c>
      <c r="J410" s="183">
        <v>44279.0</v>
      </c>
      <c r="K410" s="186" t="s">
        <v>529</v>
      </c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182"/>
      <c r="AT410" s="182"/>
      <c r="AU410" s="182"/>
    </row>
    <row r="411" ht="15.75" customHeight="1">
      <c r="A411" s="187">
        <v>44372.0</v>
      </c>
      <c r="B411" s="188" t="s">
        <v>829</v>
      </c>
      <c r="C411" s="189" t="s">
        <v>531</v>
      </c>
      <c r="D411" s="173" t="s">
        <v>525</v>
      </c>
      <c r="E411" s="185">
        <v>30000.0</v>
      </c>
      <c r="F411" s="173" t="s">
        <v>830</v>
      </c>
      <c r="G411" s="173" t="s">
        <v>41</v>
      </c>
      <c r="H411" s="173" t="s">
        <v>42</v>
      </c>
      <c r="I411" s="164" t="s">
        <v>350</v>
      </c>
      <c r="J411" s="183">
        <v>44180.0</v>
      </c>
      <c r="K411" s="190" t="s">
        <v>543</v>
      </c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  <c r="AG411" s="182"/>
      <c r="AH411" s="182"/>
      <c r="AI411" s="182"/>
      <c r="AJ411" s="182"/>
      <c r="AK411" s="182"/>
      <c r="AL411" s="182"/>
      <c r="AM411" s="182"/>
      <c r="AN411" s="182"/>
      <c r="AO411" s="182"/>
      <c r="AP411" s="182"/>
      <c r="AQ411" s="182"/>
      <c r="AR411" s="182"/>
      <c r="AS411" s="182"/>
      <c r="AT411" s="182"/>
      <c r="AU411" s="182"/>
    </row>
    <row r="412" ht="15.75" customHeight="1">
      <c r="A412" s="183">
        <v>44375.0</v>
      </c>
      <c r="B412" s="184" t="s">
        <v>831</v>
      </c>
      <c r="C412" s="173" t="s">
        <v>515</v>
      </c>
      <c r="D412" s="173" t="s">
        <v>516</v>
      </c>
      <c r="E412" s="185">
        <v>373842.57</v>
      </c>
      <c r="F412" s="173" t="s">
        <v>832</v>
      </c>
      <c r="G412" s="183" t="s">
        <v>466</v>
      </c>
      <c r="H412" s="183" t="s">
        <v>42</v>
      </c>
      <c r="I412" s="210" t="s">
        <v>466</v>
      </c>
      <c r="J412" s="183">
        <v>43829.0</v>
      </c>
      <c r="K412" s="186" t="s">
        <v>518</v>
      </c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182"/>
      <c r="AT412" s="182"/>
      <c r="AU412" s="182"/>
    </row>
    <row r="413" ht="15.75" customHeight="1">
      <c r="A413" s="187">
        <v>44375.0</v>
      </c>
      <c r="B413" s="188" t="s">
        <v>649</v>
      </c>
      <c r="C413" s="189" t="s">
        <v>515</v>
      </c>
      <c r="D413" s="173" t="s">
        <v>525</v>
      </c>
      <c r="E413" s="185">
        <v>8000.0</v>
      </c>
      <c r="F413" s="173" t="s">
        <v>650</v>
      </c>
      <c r="G413" s="183" t="s">
        <v>319</v>
      </c>
      <c r="H413" s="183" t="s">
        <v>42</v>
      </c>
      <c r="I413" s="183" t="s">
        <v>368</v>
      </c>
      <c r="J413" s="183">
        <v>43873.0</v>
      </c>
      <c r="K413" s="186" t="s">
        <v>529</v>
      </c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2"/>
      <c r="AC413" s="182"/>
      <c r="AD413" s="182"/>
      <c r="AE413" s="182"/>
      <c r="AF413" s="182"/>
      <c r="AG413" s="182"/>
      <c r="AH413" s="182"/>
      <c r="AI413" s="182"/>
      <c r="AJ413" s="182"/>
      <c r="AK413" s="182"/>
      <c r="AL413" s="182"/>
      <c r="AM413" s="182"/>
      <c r="AN413" s="182"/>
      <c r="AO413" s="182"/>
      <c r="AP413" s="182"/>
      <c r="AQ413" s="182"/>
      <c r="AR413" s="182"/>
      <c r="AS413" s="182"/>
      <c r="AT413" s="182"/>
      <c r="AU413" s="182"/>
    </row>
    <row r="414" ht="15.75" customHeight="1">
      <c r="A414" s="187">
        <v>44375.0</v>
      </c>
      <c r="B414" s="188" t="s">
        <v>537</v>
      </c>
      <c r="C414" s="189" t="s">
        <v>515</v>
      </c>
      <c r="D414" s="173" t="s">
        <v>525</v>
      </c>
      <c r="E414" s="185">
        <v>504274.77</v>
      </c>
      <c r="F414" s="173" t="s">
        <v>538</v>
      </c>
      <c r="G414" s="183" t="s">
        <v>319</v>
      </c>
      <c r="H414" s="183" t="s">
        <v>42</v>
      </c>
      <c r="I414" s="183" t="s">
        <v>368</v>
      </c>
      <c r="J414" s="183">
        <v>43703.0</v>
      </c>
      <c r="K414" s="186" t="s">
        <v>521</v>
      </c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2"/>
      <c r="AC414" s="182"/>
      <c r="AD414" s="182"/>
      <c r="AE414" s="182"/>
      <c r="AF414" s="182"/>
      <c r="AG414" s="182"/>
      <c r="AH414" s="182"/>
      <c r="AI414" s="182"/>
      <c r="AJ414" s="182"/>
      <c r="AK414" s="182"/>
      <c r="AL414" s="182"/>
      <c r="AM414" s="182"/>
      <c r="AN414" s="182"/>
      <c r="AO414" s="182"/>
      <c r="AP414" s="182"/>
      <c r="AQ414" s="182"/>
      <c r="AR414" s="182"/>
      <c r="AS414" s="182"/>
      <c r="AT414" s="182"/>
      <c r="AU414" s="182"/>
    </row>
    <row r="415" ht="15.75" customHeight="1">
      <c r="A415" s="187">
        <v>44375.0</v>
      </c>
      <c r="B415" s="188" t="s">
        <v>537</v>
      </c>
      <c r="C415" s="189" t="s">
        <v>515</v>
      </c>
      <c r="D415" s="173" t="s">
        <v>525</v>
      </c>
      <c r="E415" s="185">
        <v>150000.0</v>
      </c>
      <c r="F415" s="173" t="s">
        <v>538</v>
      </c>
      <c r="G415" s="183" t="s">
        <v>319</v>
      </c>
      <c r="H415" s="183" t="s">
        <v>42</v>
      </c>
      <c r="I415" s="183" t="s">
        <v>368</v>
      </c>
      <c r="J415" s="183">
        <v>43703.0</v>
      </c>
      <c r="K415" s="186" t="s">
        <v>521</v>
      </c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2"/>
      <c r="AC415" s="182"/>
      <c r="AD415" s="182"/>
      <c r="AE415" s="182"/>
      <c r="AF415" s="182"/>
      <c r="AG415" s="182"/>
      <c r="AH415" s="182"/>
      <c r="AI415" s="182"/>
      <c r="AJ415" s="182"/>
      <c r="AK415" s="182"/>
      <c r="AL415" s="182"/>
      <c r="AM415" s="182"/>
      <c r="AN415" s="182"/>
      <c r="AO415" s="182"/>
      <c r="AP415" s="182"/>
      <c r="AQ415" s="182"/>
      <c r="AR415" s="182"/>
      <c r="AS415" s="182"/>
      <c r="AT415" s="182"/>
      <c r="AU415" s="182"/>
    </row>
    <row r="416" ht="15.75" customHeight="1">
      <c r="A416" s="187">
        <v>44375.0</v>
      </c>
      <c r="B416" s="188" t="s">
        <v>802</v>
      </c>
      <c r="C416" s="189" t="s">
        <v>515</v>
      </c>
      <c r="D416" s="173" t="s">
        <v>525</v>
      </c>
      <c r="E416" s="185">
        <v>399197.6</v>
      </c>
      <c r="F416" s="173" t="s">
        <v>803</v>
      </c>
      <c r="G416" s="183" t="s">
        <v>324</v>
      </c>
      <c r="H416" s="183" t="s">
        <v>665</v>
      </c>
      <c r="I416" s="183" t="s">
        <v>462</v>
      </c>
      <c r="J416" s="183">
        <v>44322.0</v>
      </c>
      <c r="K416" s="186" t="s">
        <v>529</v>
      </c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2"/>
      <c r="AC416" s="182"/>
      <c r="AD416" s="182"/>
      <c r="AE416" s="182"/>
      <c r="AF416" s="182"/>
      <c r="AG416" s="182"/>
      <c r="AH416" s="182"/>
      <c r="AI416" s="182"/>
      <c r="AJ416" s="182"/>
      <c r="AK416" s="182"/>
      <c r="AL416" s="182"/>
      <c r="AM416" s="182"/>
      <c r="AN416" s="182"/>
      <c r="AO416" s="182"/>
      <c r="AP416" s="182"/>
      <c r="AQ416" s="182"/>
      <c r="AR416" s="182"/>
      <c r="AS416" s="182"/>
      <c r="AT416" s="182"/>
      <c r="AU416" s="182"/>
    </row>
    <row r="417" ht="15.75" customHeight="1">
      <c r="A417" s="187">
        <v>44376.0</v>
      </c>
      <c r="B417" s="188" t="s">
        <v>833</v>
      </c>
      <c r="C417" s="189" t="s">
        <v>515</v>
      </c>
      <c r="D417" s="173" t="s">
        <v>525</v>
      </c>
      <c r="E417" s="185">
        <v>45000.0</v>
      </c>
      <c r="F417" s="173" t="s">
        <v>834</v>
      </c>
      <c r="G417" s="183" t="s">
        <v>324</v>
      </c>
      <c r="H417" s="183" t="s">
        <v>665</v>
      </c>
      <c r="I417" s="183" t="s">
        <v>462</v>
      </c>
      <c r="J417" s="183">
        <v>44313.0</v>
      </c>
      <c r="K417" s="186" t="s">
        <v>529</v>
      </c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2"/>
      <c r="AC417" s="182"/>
      <c r="AD417" s="182"/>
      <c r="AE417" s="182"/>
      <c r="AF417" s="182"/>
      <c r="AG417" s="182"/>
      <c r="AH417" s="182"/>
      <c r="AI417" s="182"/>
      <c r="AJ417" s="182"/>
      <c r="AK417" s="182"/>
      <c r="AL417" s="182"/>
      <c r="AM417" s="182"/>
      <c r="AN417" s="182"/>
      <c r="AO417" s="182"/>
      <c r="AP417" s="182"/>
      <c r="AQ417" s="182"/>
      <c r="AR417" s="182"/>
      <c r="AS417" s="182"/>
      <c r="AT417" s="182"/>
      <c r="AU417" s="182"/>
    </row>
    <row r="418" ht="15.75" customHeight="1">
      <c r="A418" s="187">
        <v>44377.0</v>
      </c>
      <c r="B418" s="188" t="s">
        <v>835</v>
      </c>
      <c r="C418" s="189" t="s">
        <v>515</v>
      </c>
      <c r="D418" s="173" t="s">
        <v>525</v>
      </c>
      <c r="E418" s="185">
        <v>40000.0</v>
      </c>
      <c r="F418" s="173" t="s">
        <v>836</v>
      </c>
      <c r="G418" s="183" t="s">
        <v>324</v>
      </c>
      <c r="H418" s="183" t="s">
        <v>665</v>
      </c>
      <c r="I418" s="183" t="s">
        <v>462</v>
      </c>
      <c r="J418" s="183">
        <v>44280.0</v>
      </c>
      <c r="K418" s="186" t="s">
        <v>668</v>
      </c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2"/>
      <c r="AC418" s="182"/>
      <c r="AD418" s="182"/>
      <c r="AE418" s="182"/>
      <c r="AF418" s="182"/>
      <c r="AG418" s="182"/>
      <c r="AH418" s="182"/>
      <c r="AI418" s="182"/>
      <c r="AJ418" s="182"/>
      <c r="AK418" s="182"/>
      <c r="AL418" s="182"/>
      <c r="AM418" s="182"/>
      <c r="AN418" s="182"/>
      <c r="AO418" s="182"/>
      <c r="AP418" s="182"/>
      <c r="AQ418" s="182"/>
      <c r="AR418" s="182"/>
      <c r="AS418" s="182"/>
      <c r="AT418" s="182"/>
      <c r="AU418" s="182"/>
    </row>
    <row r="419" ht="15.75" customHeight="1">
      <c r="A419" s="187">
        <v>44377.0</v>
      </c>
      <c r="B419" s="188" t="s">
        <v>756</v>
      </c>
      <c r="C419" s="189" t="s">
        <v>515</v>
      </c>
      <c r="D419" s="173" t="s">
        <v>525</v>
      </c>
      <c r="E419" s="185">
        <v>10000.0</v>
      </c>
      <c r="F419" s="173" t="s">
        <v>757</v>
      </c>
      <c r="G419" s="183" t="s">
        <v>324</v>
      </c>
      <c r="H419" s="183" t="s">
        <v>665</v>
      </c>
      <c r="I419" s="183" t="s">
        <v>460</v>
      </c>
      <c r="J419" s="183">
        <v>44298.0</v>
      </c>
      <c r="K419" s="186" t="s">
        <v>529</v>
      </c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2"/>
      <c r="AC419" s="182"/>
      <c r="AD419" s="182"/>
      <c r="AE419" s="182"/>
      <c r="AF419" s="182"/>
      <c r="AG419" s="182"/>
      <c r="AH419" s="182"/>
      <c r="AI419" s="182"/>
      <c r="AJ419" s="182"/>
      <c r="AK419" s="182"/>
      <c r="AL419" s="182"/>
      <c r="AM419" s="182"/>
      <c r="AN419" s="182"/>
      <c r="AO419" s="182"/>
      <c r="AP419" s="182"/>
      <c r="AQ419" s="182"/>
      <c r="AR419" s="182"/>
      <c r="AS419" s="182"/>
      <c r="AT419" s="182"/>
      <c r="AU419" s="182"/>
    </row>
    <row r="420" ht="15.75" customHeight="1">
      <c r="A420" s="187">
        <v>44377.0</v>
      </c>
      <c r="B420" s="188" t="s">
        <v>573</v>
      </c>
      <c r="C420" s="189" t="s">
        <v>515</v>
      </c>
      <c r="D420" s="173" t="s">
        <v>525</v>
      </c>
      <c r="E420" s="185">
        <v>62000.0</v>
      </c>
      <c r="F420" s="173" t="s">
        <v>574</v>
      </c>
      <c r="G420" s="183" t="s">
        <v>319</v>
      </c>
      <c r="H420" s="183" t="s">
        <v>42</v>
      </c>
      <c r="I420" s="183" t="s">
        <v>368</v>
      </c>
      <c r="J420" s="183">
        <v>43894.0</v>
      </c>
      <c r="K420" s="186" t="s">
        <v>543</v>
      </c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2"/>
      <c r="AC420" s="182"/>
      <c r="AD420" s="182"/>
      <c r="AE420" s="182"/>
      <c r="AF420" s="182"/>
      <c r="AG420" s="182"/>
      <c r="AH420" s="182"/>
      <c r="AI420" s="182"/>
      <c r="AJ420" s="182"/>
      <c r="AK420" s="182"/>
      <c r="AL420" s="182"/>
      <c r="AM420" s="182"/>
      <c r="AN420" s="182"/>
      <c r="AO420" s="182"/>
      <c r="AP420" s="182"/>
      <c r="AQ420" s="182"/>
      <c r="AR420" s="182"/>
      <c r="AS420" s="182"/>
      <c r="AT420" s="182"/>
      <c r="AU420" s="182"/>
    </row>
    <row r="421" ht="15.75" customHeight="1">
      <c r="A421" s="187">
        <v>44377.0</v>
      </c>
      <c r="B421" s="188" t="s">
        <v>837</v>
      </c>
      <c r="C421" s="189" t="s">
        <v>531</v>
      </c>
      <c r="D421" s="173" t="s">
        <v>525</v>
      </c>
      <c r="E421" s="185">
        <v>10000.0</v>
      </c>
      <c r="F421" s="173" t="s">
        <v>838</v>
      </c>
      <c r="G421" s="173" t="s">
        <v>41</v>
      </c>
      <c r="H421" s="173" t="s">
        <v>42</v>
      </c>
      <c r="I421" s="173" t="s">
        <v>372</v>
      </c>
      <c r="J421" s="183">
        <v>44102.0</v>
      </c>
      <c r="K421" s="190" t="s">
        <v>529</v>
      </c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2"/>
      <c r="AC421" s="182"/>
      <c r="AD421" s="182"/>
      <c r="AE421" s="182"/>
      <c r="AF421" s="182"/>
      <c r="AG421" s="182"/>
      <c r="AH421" s="182"/>
      <c r="AI421" s="182"/>
      <c r="AJ421" s="182"/>
      <c r="AK421" s="182"/>
      <c r="AL421" s="182"/>
      <c r="AM421" s="182"/>
      <c r="AN421" s="182"/>
      <c r="AO421" s="182"/>
      <c r="AP421" s="182"/>
      <c r="AQ421" s="182"/>
      <c r="AR421" s="182"/>
      <c r="AS421" s="182"/>
      <c r="AT421" s="182"/>
      <c r="AU421" s="182"/>
    </row>
    <row r="422" ht="15.75" customHeight="1">
      <c r="A422" s="183">
        <v>44378.0</v>
      </c>
      <c r="B422" s="184" t="s">
        <v>839</v>
      </c>
      <c r="C422" s="173" t="s">
        <v>531</v>
      </c>
      <c r="D422" s="173" t="s">
        <v>516</v>
      </c>
      <c r="E422" s="185">
        <v>0.0</v>
      </c>
      <c r="F422" s="173" t="s">
        <v>840</v>
      </c>
      <c r="G422" s="173" t="s">
        <v>324</v>
      </c>
      <c r="H422" s="173" t="s">
        <v>42</v>
      </c>
      <c r="I422" s="173" t="s">
        <v>413</v>
      </c>
      <c r="J422" s="183">
        <v>44260.0</v>
      </c>
      <c r="K422" s="190" t="s">
        <v>518</v>
      </c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2"/>
      <c r="AC422" s="182"/>
      <c r="AD422" s="182"/>
      <c r="AE422" s="182"/>
      <c r="AF422" s="182"/>
      <c r="AG422" s="182"/>
      <c r="AH422" s="182"/>
      <c r="AI422" s="182"/>
      <c r="AJ422" s="182"/>
      <c r="AK422" s="182"/>
      <c r="AL422" s="182"/>
      <c r="AM422" s="182"/>
      <c r="AN422" s="182"/>
      <c r="AO422" s="182"/>
      <c r="AP422" s="182"/>
      <c r="AQ422" s="182"/>
      <c r="AR422" s="182"/>
      <c r="AS422" s="182"/>
      <c r="AT422" s="182"/>
      <c r="AU422" s="182"/>
    </row>
    <row r="423" ht="15.75" customHeight="1">
      <c r="A423" s="183">
        <v>44378.0</v>
      </c>
      <c r="B423" s="184" t="s">
        <v>841</v>
      </c>
      <c r="C423" s="173" t="s">
        <v>531</v>
      </c>
      <c r="D423" s="173" t="s">
        <v>516</v>
      </c>
      <c r="E423" s="185">
        <v>0.0</v>
      </c>
      <c r="F423" s="173" t="s">
        <v>842</v>
      </c>
      <c r="G423" s="173" t="s">
        <v>324</v>
      </c>
      <c r="H423" s="173" t="s">
        <v>42</v>
      </c>
      <c r="I423" s="173" t="s">
        <v>413</v>
      </c>
      <c r="J423" s="183">
        <v>44166.0</v>
      </c>
      <c r="K423" s="190" t="s">
        <v>529</v>
      </c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2"/>
      <c r="AC423" s="182"/>
      <c r="AD423" s="182"/>
      <c r="AE423" s="182"/>
      <c r="AF423" s="182"/>
      <c r="AG423" s="182"/>
      <c r="AH423" s="182"/>
      <c r="AI423" s="182"/>
      <c r="AJ423" s="182"/>
      <c r="AK423" s="182"/>
      <c r="AL423" s="182"/>
      <c r="AM423" s="182"/>
      <c r="AN423" s="182"/>
      <c r="AO423" s="182"/>
      <c r="AP423" s="182"/>
      <c r="AQ423" s="182"/>
      <c r="AR423" s="182"/>
      <c r="AS423" s="182"/>
      <c r="AT423" s="182"/>
      <c r="AU423" s="182"/>
    </row>
    <row r="424" ht="15.75" customHeight="1">
      <c r="A424" s="183">
        <v>44378.0</v>
      </c>
      <c r="B424" s="184" t="s">
        <v>843</v>
      </c>
      <c r="C424" s="173" t="s">
        <v>531</v>
      </c>
      <c r="D424" s="173" t="s">
        <v>516</v>
      </c>
      <c r="E424" s="185">
        <v>0.0</v>
      </c>
      <c r="F424" s="173" t="s">
        <v>844</v>
      </c>
      <c r="G424" s="173" t="s">
        <v>324</v>
      </c>
      <c r="H424" s="173" t="s">
        <v>42</v>
      </c>
      <c r="I424" s="173" t="s">
        <v>413</v>
      </c>
      <c r="J424" s="183">
        <v>44291.0</v>
      </c>
      <c r="K424" s="190" t="s">
        <v>518</v>
      </c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2"/>
      <c r="AC424" s="182"/>
      <c r="AD424" s="182"/>
      <c r="AE424" s="182"/>
      <c r="AF424" s="182"/>
      <c r="AG424" s="182"/>
      <c r="AH424" s="182"/>
      <c r="AI424" s="182"/>
      <c r="AJ424" s="182"/>
      <c r="AK424" s="182"/>
      <c r="AL424" s="182"/>
      <c r="AM424" s="182"/>
      <c r="AN424" s="182"/>
      <c r="AO424" s="182"/>
      <c r="AP424" s="182"/>
      <c r="AQ424" s="182"/>
      <c r="AR424" s="182"/>
      <c r="AS424" s="182"/>
      <c r="AT424" s="182"/>
      <c r="AU424" s="182"/>
    </row>
    <row r="425" ht="15.75" customHeight="1">
      <c r="A425" s="183">
        <v>44378.0</v>
      </c>
      <c r="B425" s="184" t="s">
        <v>845</v>
      </c>
      <c r="C425" s="173" t="s">
        <v>531</v>
      </c>
      <c r="D425" s="173" t="s">
        <v>516</v>
      </c>
      <c r="E425" s="185">
        <v>0.0</v>
      </c>
      <c r="F425" s="173" t="s">
        <v>846</v>
      </c>
      <c r="G425" s="173" t="s">
        <v>324</v>
      </c>
      <c r="H425" s="173" t="s">
        <v>42</v>
      </c>
      <c r="I425" s="173" t="s">
        <v>413</v>
      </c>
      <c r="J425" s="183">
        <v>44166.0</v>
      </c>
      <c r="K425" s="190" t="s">
        <v>529</v>
      </c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2"/>
      <c r="AC425" s="182"/>
      <c r="AD425" s="182"/>
      <c r="AE425" s="182"/>
      <c r="AF425" s="182"/>
      <c r="AG425" s="182"/>
      <c r="AH425" s="182"/>
      <c r="AI425" s="182"/>
      <c r="AJ425" s="182"/>
      <c r="AK425" s="182"/>
      <c r="AL425" s="182"/>
      <c r="AM425" s="182"/>
      <c r="AN425" s="182"/>
      <c r="AO425" s="182"/>
      <c r="AP425" s="182"/>
      <c r="AQ425" s="182"/>
      <c r="AR425" s="182"/>
      <c r="AS425" s="182"/>
      <c r="AT425" s="182"/>
      <c r="AU425" s="182"/>
    </row>
    <row r="426" ht="15.75" customHeight="1">
      <c r="A426" s="187">
        <v>44378.0</v>
      </c>
      <c r="B426" s="188" t="s">
        <v>847</v>
      </c>
      <c r="C426" s="189" t="s">
        <v>515</v>
      </c>
      <c r="D426" s="173" t="s">
        <v>525</v>
      </c>
      <c r="E426" s="185">
        <v>20000.0</v>
      </c>
      <c r="F426" s="173" t="s">
        <v>848</v>
      </c>
      <c r="G426" s="183" t="s">
        <v>324</v>
      </c>
      <c r="H426" s="183" t="s">
        <v>665</v>
      </c>
      <c r="I426" s="183" t="s">
        <v>462</v>
      </c>
      <c r="J426" s="183">
        <v>44358.0</v>
      </c>
      <c r="K426" s="186" t="s">
        <v>529</v>
      </c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2"/>
      <c r="AC426" s="182"/>
      <c r="AD426" s="182"/>
      <c r="AE426" s="182"/>
      <c r="AF426" s="182"/>
      <c r="AG426" s="182"/>
      <c r="AH426" s="182"/>
      <c r="AI426" s="182"/>
      <c r="AJ426" s="182"/>
      <c r="AK426" s="182"/>
      <c r="AL426" s="182"/>
      <c r="AM426" s="182"/>
      <c r="AN426" s="182"/>
      <c r="AO426" s="182"/>
      <c r="AP426" s="182"/>
      <c r="AQ426" s="182"/>
      <c r="AR426" s="182"/>
      <c r="AS426" s="182"/>
      <c r="AT426" s="182"/>
      <c r="AU426" s="182"/>
    </row>
    <row r="427" ht="15.75" customHeight="1">
      <c r="A427" s="187">
        <v>44378.0</v>
      </c>
      <c r="B427" s="188" t="s">
        <v>849</v>
      </c>
      <c r="C427" s="189" t="s">
        <v>531</v>
      </c>
      <c r="D427" s="173" t="s">
        <v>525</v>
      </c>
      <c r="E427" s="185">
        <v>50000.0</v>
      </c>
      <c r="F427" s="173" t="s">
        <v>850</v>
      </c>
      <c r="G427" s="173" t="s">
        <v>41</v>
      </c>
      <c r="H427" s="173" t="s">
        <v>42</v>
      </c>
      <c r="I427" s="173" t="s">
        <v>382</v>
      </c>
      <c r="J427" s="183">
        <v>44183.0</v>
      </c>
      <c r="K427" s="190" t="s">
        <v>529</v>
      </c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182"/>
      <c r="AT427" s="182"/>
      <c r="AU427" s="182"/>
    </row>
    <row r="428" ht="15.75" customHeight="1">
      <c r="A428" s="187">
        <v>44378.0</v>
      </c>
      <c r="B428" s="188" t="s">
        <v>851</v>
      </c>
      <c r="C428" s="189" t="s">
        <v>515</v>
      </c>
      <c r="D428" s="173" t="s">
        <v>525</v>
      </c>
      <c r="E428" s="185">
        <v>13000.0</v>
      </c>
      <c r="F428" s="173" t="s">
        <v>852</v>
      </c>
      <c r="G428" s="183" t="s">
        <v>324</v>
      </c>
      <c r="H428" s="183" t="s">
        <v>665</v>
      </c>
      <c r="I428" s="183" t="s">
        <v>462</v>
      </c>
      <c r="J428" s="183">
        <v>44322.0</v>
      </c>
      <c r="K428" s="186" t="s">
        <v>529</v>
      </c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82"/>
      <c r="AT428" s="182"/>
      <c r="AU428" s="182"/>
    </row>
    <row r="429" ht="15.75" customHeight="1">
      <c r="A429" s="187">
        <v>44378.0</v>
      </c>
      <c r="B429" s="188" t="s">
        <v>663</v>
      </c>
      <c r="C429" s="189" t="s">
        <v>515</v>
      </c>
      <c r="D429" s="173" t="s">
        <v>525</v>
      </c>
      <c r="E429" s="185">
        <v>46000.0</v>
      </c>
      <c r="F429" s="173" t="s">
        <v>664</v>
      </c>
      <c r="G429" s="183" t="s">
        <v>324</v>
      </c>
      <c r="H429" s="183" t="s">
        <v>665</v>
      </c>
      <c r="I429" s="183" t="s">
        <v>462</v>
      </c>
      <c r="J429" s="183">
        <v>44321.0</v>
      </c>
      <c r="K429" s="186" t="s">
        <v>529</v>
      </c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182"/>
      <c r="AT429" s="182"/>
      <c r="AU429" s="182"/>
    </row>
    <row r="430" ht="15.75" customHeight="1">
      <c r="A430" s="187">
        <v>44379.0</v>
      </c>
      <c r="B430" s="188" t="s">
        <v>792</v>
      </c>
      <c r="C430" s="189" t="s">
        <v>515</v>
      </c>
      <c r="D430" s="173" t="s">
        <v>525</v>
      </c>
      <c r="E430" s="185">
        <v>60000.0</v>
      </c>
      <c r="F430" s="173" t="s">
        <v>793</v>
      </c>
      <c r="G430" s="183" t="s">
        <v>324</v>
      </c>
      <c r="H430" s="183" t="s">
        <v>665</v>
      </c>
      <c r="I430" s="183" t="s">
        <v>460</v>
      </c>
      <c r="J430" s="183">
        <v>44322.0</v>
      </c>
      <c r="K430" s="186" t="s">
        <v>529</v>
      </c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182"/>
      <c r="AT430" s="182"/>
      <c r="AU430" s="182"/>
    </row>
    <row r="431" ht="15.75" customHeight="1">
      <c r="A431" s="187">
        <v>44379.0</v>
      </c>
      <c r="B431" s="188" t="s">
        <v>733</v>
      </c>
      <c r="C431" s="189" t="s">
        <v>531</v>
      </c>
      <c r="D431" s="173" t="s">
        <v>525</v>
      </c>
      <c r="E431" s="185">
        <v>100000.0</v>
      </c>
      <c r="F431" s="173" t="s">
        <v>734</v>
      </c>
      <c r="G431" s="173" t="s">
        <v>41</v>
      </c>
      <c r="H431" s="173" t="s">
        <v>42</v>
      </c>
      <c r="I431" s="173" t="s">
        <v>380</v>
      </c>
      <c r="J431" s="183">
        <v>44203.0</v>
      </c>
      <c r="K431" s="190" t="s">
        <v>529</v>
      </c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182"/>
      <c r="AT431" s="182"/>
      <c r="AU431" s="182"/>
    </row>
    <row r="432" ht="15.75" customHeight="1">
      <c r="A432" s="187">
        <v>44383.0</v>
      </c>
      <c r="B432" s="188" t="s">
        <v>537</v>
      </c>
      <c r="C432" s="189" t="s">
        <v>515</v>
      </c>
      <c r="D432" s="173" t="s">
        <v>525</v>
      </c>
      <c r="E432" s="185">
        <v>50000.0</v>
      </c>
      <c r="F432" s="173" t="s">
        <v>538</v>
      </c>
      <c r="G432" s="183" t="s">
        <v>319</v>
      </c>
      <c r="H432" s="183" t="s">
        <v>42</v>
      </c>
      <c r="I432" s="183" t="s">
        <v>368</v>
      </c>
      <c r="J432" s="183">
        <v>43703.0</v>
      </c>
      <c r="K432" s="186" t="s">
        <v>521</v>
      </c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182"/>
      <c r="AT432" s="182"/>
      <c r="AU432" s="182"/>
    </row>
    <row r="433" ht="15.75" customHeight="1">
      <c r="A433" s="187">
        <v>44383.0</v>
      </c>
      <c r="B433" s="188" t="s">
        <v>792</v>
      </c>
      <c r="C433" s="189" t="s">
        <v>515</v>
      </c>
      <c r="D433" s="173" t="s">
        <v>525</v>
      </c>
      <c r="E433" s="185">
        <v>8000.0</v>
      </c>
      <c r="F433" s="173" t="s">
        <v>793</v>
      </c>
      <c r="G433" s="183" t="s">
        <v>324</v>
      </c>
      <c r="H433" s="183" t="s">
        <v>665</v>
      </c>
      <c r="I433" s="183" t="s">
        <v>460</v>
      </c>
      <c r="J433" s="183">
        <v>44322.0</v>
      </c>
      <c r="K433" s="186" t="s">
        <v>529</v>
      </c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182"/>
      <c r="AT433" s="182"/>
      <c r="AU433" s="182"/>
    </row>
    <row r="434" ht="15.75" customHeight="1">
      <c r="A434" s="183">
        <v>44384.0</v>
      </c>
      <c r="B434" s="184" t="s">
        <v>853</v>
      </c>
      <c r="C434" s="173" t="s">
        <v>531</v>
      </c>
      <c r="D434" s="173" t="s">
        <v>516</v>
      </c>
      <c r="E434" s="185">
        <v>0.0</v>
      </c>
      <c r="F434" s="173" t="s">
        <v>854</v>
      </c>
      <c r="G434" s="173" t="s">
        <v>324</v>
      </c>
      <c r="H434" s="173" t="s">
        <v>42</v>
      </c>
      <c r="I434" s="173" t="s">
        <v>855</v>
      </c>
      <c r="J434" s="183">
        <v>44384.0</v>
      </c>
      <c r="K434" s="190" t="s">
        <v>543</v>
      </c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182"/>
      <c r="AT434" s="182"/>
      <c r="AU434" s="182"/>
    </row>
    <row r="435" ht="15.75" customHeight="1">
      <c r="A435" s="187">
        <v>44385.0</v>
      </c>
      <c r="B435" s="188" t="s">
        <v>856</v>
      </c>
      <c r="C435" s="189" t="s">
        <v>515</v>
      </c>
      <c r="D435" s="173" t="s">
        <v>525</v>
      </c>
      <c r="E435" s="185">
        <v>10000.0</v>
      </c>
      <c r="F435" s="173" t="s">
        <v>857</v>
      </c>
      <c r="G435" s="183" t="s">
        <v>324</v>
      </c>
      <c r="H435" s="183" t="s">
        <v>665</v>
      </c>
      <c r="I435" s="183" t="s">
        <v>460</v>
      </c>
      <c r="J435" s="183">
        <v>44321.0</v>
      </c>
      <c r="K435" s="186" t="s">
        <v>543</v>
      </c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182"/>
      <c r="AT435" s="182"/>
      <c r="AU435" s="182"/>
    </row>
    <row r="436" ht="15.75" customHeight="1">
      <c r="A436" s="187">
        <v>44386.0</v>
      </c>
      <c r="B436" s="188" t="s">
        <v>653</v>
      </c>
      <c r="C436" s="189" t="s">
        <v>565</v>
      </c>
      <c r="D436" s="173" t="s">
        <v>525</v>
      </c>
      <c r="E436" s="185">
        <v>47000.0</v>
      </c>
      <c r="F436" s="173" t="s">
        <v>654</v>
      </c>
      <c r="G436" s="183" t="s">
        <v>324</v>
      </c>
      <c r="H436" s="183" t="s">
        <v>42</v>
      </c>
      <c r="I436" s="183" t="s">
        <v>324</v>
      </c>
      <c r="J436" s="183">
        <v>44062.0</v>
      </c>
      <c r="K436" s="186" t="s">
        <v>529</v>
      </c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2"/>
      <c r="AC436" s="182"/>
      <c r="AD436" s="182"/>
      <c r="AE436" s="182"/>
      <c r="AF436" s="182"/>
      <c r="AG436" s="182"/>
      <c r="AH436" s="182"/>
      <c r="AI436" s="182"/>
      <c r="AJ436" s="182"/>
      <c r="AK436" s="182"/>
      <c r="AL436" s="182"/>
      <c r="AM436" s="182"/>
      <c r="AN436" s="182"/>
      <c r="AO436" s="182"/>
      <c r="AP436" s="182"/>
      <c r="AQ436" s="182"/>
      <c r="AR436" s="182"/>
      <c r="AS436" s="182"/>
      <c r="AT436" s="182"/>
      <c r="AU436" s="182"/>
    </row>
    <row r="437" ht="15.75" customHeight="1">
      <c r="A437" s="187">
        <v>44386.0</v>
      </c>
      <c r="B437" s="188" t="s">
        <v>824</v>
      </c>
      <c r="C437" s="189" t="s">
        <v>531</v>
      </c>
      <c r="D437" s="173" t="s">
        <v>525</v>
      </c>
      <c r="E437" s="185">
        <v>156000.0</v>
      </c>
      <c r="F437" s="211" t="s">
        <v>825</v>
      </c>
      <c r="G437" s="173" t="s">
        <v>41</v>
      </c>
      <c r="H437" s="173" t="s">
        <v>42</v>
      </c>
      <c r="I437" s="173" t="s">
        <v>392</v>
      </c>
      <c r="J437" s="206">
        <v>44145.0</v>
      </c>
      <c r="K437" s="190" t="s">
        <v>611</v>
      </c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2"/>
      <c r="AC437" s="182"/>
      <c r="AD437" s="182"/>
      <c r="AE437" s="182"/>
      <c r="AF437" s="182"/>
      <c r="AG437" s="182"/>
      <c r="AH437" s="182"/>
      <c r="AI437" s="182"/>
      <c r="AJ437" s="182"/>
      <c r="AK437" s="182"/>
      <c r="AL437" s="182"/>
      <c r="AM437" s="182"/>
      <c r="AN437" s="182"/>
      <c r="AO437" s="182"/>
      <c r="AP437" s="182"/>
      <c r="AQ437" s="182"/>
      <c r="AR437" s="182"/>
      <c r="AS437" s="182"/>
      <c r="AT437" s="182"/>
      <c r="AU437" s="182"/>
    </row>
    <row r="438" ht="15.75" customHeight="1">
      <c r="A438" s="187">
        <v>44389.0</v>
      </c>
      <c r="B438" s="188" t="s">
        <v>858</v>
      </c>
      <c r="C438" s="189" t="s">
        <v>515</v>
      </c>
      <c r="D438" s="173" t="s">
        <v>525</v>
      </c>
      <c r="E438" s="185">
        <v>20000.0</v>
      </c>
      <c r="F438" s="173" t="s">
        <v>859</v>
      </c>
      <c r="G438" s="183" t="s">
        <v>324</v>
      </c>
      <c r="H438" s="183" t="s">
        <v>665</v>
      </c>
      <c r="I438" s="183" t="s">
        <v>462</v>
      </c>
      <c r="J438" s="183">
        <v>44319.0</v>
      </c>
      <c r="K438" s="186" t="s">
        <v>529</v>
      </c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82"/>
      <c r="AT438" s="182"/>
      <c r="AU438" s="182"/>
    </row>
    <row r="439" ht="15.75" customHeight="1">
      <c r="A439" s="187">
        <v>44389.0</v>
      </c>
      <c r="B439" s="188" t="s">
        <v>860</v>
      </c>
      <c r="C439" s="189" t="s">
        <v>515</v>
      </c>
      <c r="D439" s="173" t="s">
        <v>525</v>
      </c>
      <c r="E439" s="185">
        <v>5000.0</v>
      </c>
      <c r="F439" s="173" t="s">
        <v>861</v>
      </c>
      <c r="G439" s="183" t="s">
        <v>324</v>
      </c>
      <c r="H439" s="183" t="s">
        <v>665</v>
      </c>
      <c r="I439" s="183" t="s">
        <v>460</v>
      </c>
      <c r="J439" s="183">
        <v>44321.0</v>
      </c>
      <c r="K439" s="186" t="s">
        <v>668</v>
      </c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82"/>
      <c r="AT439" s="182"/>
      <c r="AU439" s="182"/>
    </row>
    <row r="440" ht="15.75" customHeight="1">
      <c r="A440" s="187">
        <v>44389.0</v>
      </c>
      <c r="B440" s="188" t="s">
        <v>798</v>
      </c>
      <c r="C440" s="189" t="s">
        <v>515</v>
      </c>
      <c r="D440" s="173" t="s">
        <v>525</v>
      </c>
      <c r="E440" s="185">
        <v>45000.0</v>
      </c>
      <c r="F440" s="173" t="s">
        <v>799</v>
      </c>
      <c r="G440" s="183" t="s">
        <v>324</v>
      </c>
      <c r="H440" s="183" t="s">
        <v>665</v>
      </c>
      <c r="I440" s="183" t="s">
        <v>462</v>
      </c>
      <c r="J440" s="183">
        <v>44280.0</v>
      </c>
      <c r="K440" s="186" t="s">
        <v>611</v>
      </c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2"/>
      <c r="AT440" s="182"/>
      <c r="AU440" s="182"/>
    </row>
    <row r="441" ht="15.75" customHeight="1">
      <c r="A441" s="183">
        <v>44390.0</v>
      </c>
      <c r="B441" s="184" t="s">
        <v>862</v>
      </c>
      <c r="C441" s="173" t="s">
        <v>531</v>
      </c>
      <c r="D441" s="173" t="s">
        <v>516</v>
      </c>
      <c r="E441" s="185">
        <v>0.0</v>
      </c>
      <c r="F441" s="173" t="s">
        <v>863</v>
      </c>
      <c r="G441" s="173" t="s">
        <v>324</v>
      </c>
      <c r="H441" s="173" t="s">
        <v>42</v>
      </c>
      <c r="I441" s="173" t="s">
        <v>329</v>
      </c>
      <c r="J441" s="183">
        <v>44166.0</v>
      </c>
      <c r="K441" s="190" t="s">
        <v>529</v>
      </c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2"/>
      <c r="AT441" s="182"/>
      <c r="AU441" s="182"/>
    </row>
    <row r="442" ht="15.75" customHeight="1">
      <c r="A442" s="187">
        <v>44390.0</v>
      </c>
      <c r="B442" s="188" t="s">
        <v>666</v>
      </c>
      <c r="C442" s="189" t="s">
        <v>515</v>
      </c>
      <c r="D442" s="173" t="s">
        <v>525</v>
      </c>
      <c r="E442" s="185">
        <v>6000.0</v>
      </c>
      <c r="F442" s="173" t="s">
        <v>667</v>
      </c>
      <c r="G442" s="183" t="s">
        <v>324</v>
      </c>
      <c r="H442" s="183" t="s">
        <v>665</v>
      </c>
      <c r="I442" s="183" t="s">
        <v>462</v>
      </c>
      <c r="J442" s="183">
        <v>44295.0</v>
      </c>
      <c r="K442" s="186" t="s">
        <v>668</v>
      </c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182"/>
      <c r="AT442" s="182"/>
      <c r="AU442" s="182"/>
    </row>
    <row r="443" ht="15.75" customHeight="1">
      <c r="A443" s="187">
        <v>44391.0</v>
      </c>
      <c r="B443" s="188" t="s">
        <v>806</v>
      </c>
      <c r="C443" s="189" t="s">
        <v>515</v>
      </c>
      <c r="D443" s="173" t="s">
        <v>525</v>
      </c>
      <c r="E443" s="185">
        <v>4000.0</v>
      </c>
      <c r="F443" s="173" t="s">
        <v>807</v>
      </c>
      <c r="G443" s="183" t="s">
        <v>324</v>
      </c>
      <c r="H443" s="183" t="s">
        <v>665</v>
      </c>
      <c r="I443" s="183" t="s">
        <v>464</v>
      </c>
      <c r="J443" s="183">
        <v>44260.0</v>
      </c>
      <c r="K443" s="186" t="s">
        <v>529</v>
      </c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2"/>
      <c r="AT443" s="182"/>
      <c r="AU443" s="182"/>
    </row>
    <row r="444" ht="15.75" customHeight="1">
      <c r="A444" s="183">
        <v>44393.0</v>
      </c>
      <c r="B444" s="207" t="s">
        <v>864</v>
      </c>
      <c r="C444" s="173" t="s">
        <v>515</v>
      </c>
      <c r="D444" s="173" t="s">
        <v>516</v>
      </c>
      <c r="E444" s="185">
        <v>156601.32</v>
      </c>
      <c r="F444" s="173" t="s">
        <v>865</v>
      </c>
      <c r="G444" s="183" t="s">
        <v>324</v>
      </c>
      <c r="H444" s="183" t="s">
        <v>665</v>
      </c>
      <c r="I444" s="183" t="s">
        <v>460</v>
      </c>
      <c r="J444" s="183">
        <v>44280.0</v>
      </c>
      <c r="K444" s="186" t="s">
        <v>529</v>
      </c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2"/>
      <c r="AT444" s="182"/>
      <c r="AU444" s="182"/>
    </row>
    <row r="445" ht="15.75" customHeight="1">
      <c r="A445" s="187">
        <v>44393.0</v>
      </c>
      <c r="B445" s="188" t="s">
        <v>806</v>
      </c>
      <c r="C445" s="189" t="s">
        <v>515</v>
      </c>
      <c r="D445" s="173" t="s">
        <v>525</v>
      </c>
      <c r="E445" s="185">
        <v>107481.43</v>
      </c>
      <c r="F445" s="173" t="s">
        <v>807</v>
      </c>
      <c r="G445" s="183" t="s">
        <v>324</v>
      </c>
      <c r="H445" s="183" t="s">
        <v>665</v>
      </c>
      <c r="I445" s="183" t="s">
        <v>464</v>
      </c>
      <c r="J445" s="183">
        <v>44260.0</v>
      </c>
      <c r="K445" s="186" t="s">
        <v>529</v>
      </c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182"/>
      <c r="AT445" s="182"/>
      <c r="AU445" s="182"/>
    </row>
    <row r="446" ht="15.75" customHeight="1">
      <c r="A446" s="187">
        <v>44393.0</v>
      </c>
      <c r="B446" s="188" t="s">
        <v>864</v>
      </c>
      <c r="C446" s="189" t="s">
        <v>515</v>
      </c>
      <c r="D446" s="173" t="s">
        <v>525</v>
      </c>
      <c r="E446" s="185">
        <v>10000.0</v>
      </c>
      <c r="F446" s="173" t="s">
        <v>865</v>
      </c>
      <c r="G446" s="183" t="s">
        <v>324</v>
      </c>
      <c r="H446" s="183" t="s">
        <v>665</v>
      </c>
      <c r="I446" s="183" t="s">
        <v>460</v>
      </c>
      <c r="J446" s="183">
        <v>44280.0</v>
      </c>
      <c r="K446" s="186" t="s">
        <v>529</v>
      </c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82"/>
      <c r="AT446" s="182"/>
      <c r="AU446" s="182"/>
    </row>
    <row r="447" ht="15.75" customHeight="1">
      <c r="A447" s="187">
        <v>44393.0</v>
      </c>
      <c r="B447" s="188" t="s">
        <v>866</v>
      </c>
      <c r="C447" s="189" t="s">
        <v>515</v>
      </c>
      <c r="D447" s="173" t="s">
        <v>525</v>
      </c>
      <c r="E447" s="185">
        <v>20000.0</v>
      </c>
      <c r="F447" s="173" t="s">
        <v>867</v>
      </c>
      <c r="G447" s="183" t="s">
        <v>324</v>
      </c>
      <c r="H447" s="183" t="s">
        <v>665</v>
      </c>
      <c r="I447" s="183" t="s">
        <v>462</v>
      </c>
      <c r="J447" s="183">
        <v>44263.0</v>
      </c>
      <c r="K447" s="186" t="s">
        <v>611</v>
      </c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  <c r="AA447" s="182"/>
      <c r="AB447" s="182"/>
      <c r="AC447" s="182"/>
      <c r="AD447" s="182"/>
      <c r="AE447" s="182"/>
      <c r="AF447" s="182"/>
      <c r="AG447" s="182"/>
      <c r="AH447" s="182"/>
      <c r="AI447" s="182"/>
      <c r="AJ447" s="182"/>
      <c r="AK447" s="182"/>
      <c r="AL447" s="182"/>
      <c r="AM447" s="182"/>
      <c r="AN447" s="182"/>
      <c r="AO447" s="182"/>
      <c r="AP447" s="182"/>
      <c r="AQ447" s="182"/>
      <c r="AR447" s="182"/>
      <c r="AS447" s="182"/>
      <c r="AT447" s="182"/>
      <c r="AU447" s="182"/>
    </row>
    <row r="448" ht="15.75" customHeight="1">
      <c r="A448" s="187">
        <v>44393.0</v>
      </c>
      <c r="B448" s="188" t="s">
        <v>537</v>
      </c>
      <c r="C448" s="189" t="s">
        <v>515</v>
      </c>
      <c r="D448" s="173" t="s">
        <v>525</v>
      </c>
      <c r="E448" s="185">
        <v>50000.0</v>
      </c>
      <c r="F448" s="173" t="s">
        <v>538</v>
      </c>
      <c r="G448" s="183" t="s">
        <v>319</v>
      </c>
      <c r="H448" s="183" t="s">
        <v>42</v>
      </c>
      <c r="I448" s="183" t="s">
        <v>368</v>
      </c>
      <c r="J448" s="183">
        <v>43703.0</v>
      </c>
      <c r="K448" s="186" t="s">
        <v>521</v>
      </c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2"/>
      <c r="AC448" s="182"/>
      <c r="AD448" s="182"/>
      <c r="AE448" s="182"/>
      <c r="AF448" s="182"/>
      <c r="AG448" s="182"/>
      <c r="AH448" s="182"/>
      <c r="AI448" s="182"/>
      <c r="AJ448" s="182"/>
      <c r="AK448" s="182"/>
      <c r="AL448" s="182"/>
      <c r="AM448" s="182"/>
      <c r="AN448" s="182"/>
      <c r="AO448" s="182"/>
      <c r="AP448" s="182"/>
      <c r="AQ448" s="182"/>
      <c r="AR448" s="182"/>
      <c r="AS448" s="182"/>
      <c r="AT448" s="182"/>
      <c r="AU448" s="182"/>
    </row>
    <row r="449" ht="15.75" customHeight="1">
      <c r="A449" s="183">
        <v>44396.0</v>
      </c>
      <c r="B449" s="184" t="s">
        <v>868</v>
      </c>
      <c r="C449" s="173" t="s">
        <v>531</v>
      </c>
      <c r="D449" s="173" t="s">
        <v>516</v>
      </c>
      <c r="E449" s="185">
        <v>0.0</v>
      </c>
      <c r="F449" s="173" t="s">
        <v>869</v>
      </c>
      <c r="G449" s="173" t="s">
        <v>41</v>
      </c>
      <c r="H449" s="173" t="s">
        <v>42</v>
      </c>
      <c r="I449" s="173" t="s">
        <v>339</v>
      </c>
      <c r="J449" s="183">
        <v>44085.0</v>
      </c>
      <c r="K449" s="190" t="s">
        <v>543</v>
      </c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2"/>
      <c r="AC449" s="182"/>
      <c r="AD449" s="182"/>
      <c r="AE449" s="182"/>
      <c r="AF449" s="182"/>
      <c r="AG449" s="182"/>
      <c r="AH449" s="182"/>
      <c r="AI449" s="182"/>
      <c r="AJ449" s="182"/>
      <c r="AK449" s="182"/>
      <c r="AL449" s="182"/>
      <c r="AM449" s="182"/>
      <c r="AN449" s="182"/>
      <c r="AO449" s="182"/>
      <c r="AP449" s="182"/>
      <c r="AQ449" s="182"/>
      <c r="AR449" s="182"/>
      <c r="AS449" s="182"/>
      <c r="AT449" s="182"/>
      <c r="AU449" s="182"/>
    </row>
    <row r="450" ht="15.75" customHeight="1">
      <c r="A450" s="187">
        <v>44396.0</v>
      </c>
      <c r="B450" s="188" t="s">
        <v>582</v>
      </c>
      <c r="C450" s="189" t="s">
        <v>515</v>
      </c>
      <c r="D450" s="173" t="s">
        <v>525</v>
      </c>
      <c r="E450" s="185">
        <v>10000.0</v>
      </c>
      <c r="F450" s="173" t="s">
        <v>583</v>
      </c>
      <c r="G450" s="183" t="s">
        <v>319</v>
      </c>
      <c r="H450" s="183" t="s">
        <v>42</v>
      </c>
      <c r="I450" s="183" t="s">
        <v>368</v>
      </c>
      <c r="J450" s="183">
        <v>43564.0</v>
      </c>
      <c r="K450" s="186" t="s">
        <v>518</v>
      </c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182"/>
      <c r="AT450" s="182"/>
      <c r="AU450" s="182"/>
    </row>
    <row r="451" ht="15.75" customHeight="1">
      <c r="A451" s="187">
        <v>44396.0</v>
      </c>
      <c r="B451" s="188" t="s">
        <v>792</v>
      </c>
      <c r="C451" s="189" t="s">
        <v>515</v>
      </c>
      <c r="D451" s="173" t="s">
        <v>525</v>
      </c>
      <c r="E451" s="185">
        <v>30000.0</v>
      </c>
      <c r="F451" s="173" t="s">
        <v>793</v>
      </c>
      <c r="G451" s="183" t="s">
        <v>324</v>
      </c>
      <c r="H451" s="183" t="s">
        <v>665</v>
      </c>
      <c r="I451" s="183" t="s">
        <v>460</v>
      </c>
      <c r="J451" s="183">
        <v>44322.0</v>
      </c>
      <c r="K451" s="186" t="s">
        <v>529</v>
      </c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2"/>
      <c r="AC451" s="182"/>
      <c r="AD451" s="182"/>
      <c r="AE451" s="182"/>
      <c r="AF451" s="182"/>
      <c r="AG451" s="182"/>
      <c r="AH451" s="182"/>
      <c r="AI451" s="182"/>
      <c r="AJ451" s="182"/>
      <c r="AK451" s="182"/>
      <c r="AL451" s="182"/>
      <c r="AM451" s="182"/>
      <c r="AN451" s="182"/>
      <c r="AO451" s="182"/>
      <c r="AP451" s="182"/>
      <c r="AQ451" s="182"/>
      <c r="AR451" s="182"/>
      <c r="AS451" s="182"/>
      <c r="AT451" s="182"/>
      <c r="AU451" s="182"/>
    </row>
    <row r="452" ht="15.75" customHeight="1">
      <c r="A452" s="187">
        <v>44397.0</v>
      </c>
      <c r="B452" s="188" t="s">
        <v>573</v>
      </c>
      <c r="C452" s="189" t="s">
        <v>515</v>
      </c>
      <c r="D452" s="173" t="s">
        <v>525</v>
      </c>
      <c r="E452" s="185">
        <v>300000.0</v>
      </c>
      <c r="F452" s="173" t="s">
        <v>574</v>
      </c>
      <c r="G452" s="183" t="s">
        <v>319</v>
      </c>
      <c r="H452" s="183" t="s">
        <v>42</v>
      </c>
      <c r="I452" s="183" t="s">
        <v>368</v>
      </c>
      <c r="J452" s="183">
        <v>43894.0</v>
      </c>
      <c r="K452" s="186" t="s">
        <v>543</v>
      </c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2"/>
      <c r="AC452" s="182"/>
      <c r="AD452" s="182"/>
      <c r="AE452" s="182"/>
      <c r="AF452" s="182"/>
      <c r="AG452" s="182"/>
      <c r="AH452" s="182"/>
      <c r="AI452" s="182"/>
      <c r="AJ452" s="182"/>
      <c r="AK452" s="182"/>
      <c r="AL452" s="182"/>
      <c r="AM452" s="182"/>
      <c r="AN452" s="182"/>
      <c r="AO452" s="182"/>
      <c r="AP452" s="182"/>
      <c r="AQ452" s="182"/>
      <c r="AR452" s="182"/>
      <c r="AS452" s="182"/>
      <c r="AT452" s="182"/>
      <c r="AU452" s="182"/>
    </row>
    <row r="453" ht="15.75" customHeight="1">
      <c r="A453" s="187">
        <v>44397.0</v>
      </c>
      <c r="B453" s="188" t="s">
        <v>666</v>
      </c>
      <c r="C453" s="189" t="s">
        <v>515</v>
      </c>
      <c r="D453" s="173" t="s">
        <v>525</v>
      </c>
      <c r="E453" s="185">
        <v>10000.0</v>
      </c>
      <c r="F453" s="173" t="s">
        <v>667</v>
      </c>
      <c r="G453" s="183" t="s">
        <v>324</v>
      </c>
      <c r="H453" s="183" t="s">
        <v>665</v>
      </c>
      <c r="I453" s="183" t="s">
        <v>462</v>
      </c>
      <c r="J453" s="183">
        <v>44295.0</v>
      </c>
      <c r="K453" s="186" t="s">
        <v>668</v>
      </c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2"/>
      <c r="AC453" s="182"/>
      <c r="AD453" s="182"/>
      <c r="AE453" s="182"/>
      <c r="AF453" s="182"/>
      <c r="AG453" s="182"/>
      <c r="AH453" s="182"/>
      <c r="AI453" s="182"/>
      <c r="AJ453" s="182"/>
      <c r="AK453" s="182"/>
      <c r="AL453" s="182"/>
      <c r="AM453" s="182"/>
      <c r="AN453" s="182"/>
      <c r="AO453" s="182"/>
      <c r="AP453" s="182"/>
      <c r="AQ453" s="182"/>
      <c r="AR453" s="182"/>
      <c r="AS453" s="182"/>
      <c r="AT453" s="182"/>
      <c r="AU453" s="182"/>
    </row>
    <row r="454" ht="15.75" customHeight="1">
      <c r="A454" s="187">
        <v>44398.0</v>
      </c>
      <c r="B454" s="188" t="s">
        <v>792</v>
      </c>
      <c r="C454" s="189" t="s">
        <v>515</v>
      </c>
      <c r="D454" s="173" t="s">
        <v>525</v>
      </c>
      <c r="E454" s="185">
        <v>468601.48</v>
      </c>
      <c r="F454" s="173" t="s">
        <v>793</v>
      </c>
      <c r="G454" s="183" t="s">
        <v>324</v>
      </c>
      <c r="H454" s="183" t="s">
        <v>665</v>
      </c>
      <c r="I454" s="183" t="s">
        <v>460</v>
      </c>
      <c r="J454" s="183">
        <v>44322.0</v>
      </c>
      <c r="K454" s="186" t="s">
        <v>529</v>
      </c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2"/>
      <c r="AC454" s="182"/>
      <c r="AD454" s="182"/>
      <c r="AE454" s="182"/>
      <c r="AF454" s="182"/>
      <c r="AG454" s="182"/>
      <c r="AH454" s="182"/>
      <c r="AI454" s="182"/>
      <c r="AJ454" s="182"/>
      <c r="AK454" s="182"/>
      <c r="AL454" s="182"/>
      <c r="AM454" s="182"/>
      <c r="AN454" s="182"/>
      <c r="AO454" s="182"/>
      <c r="AP454" s="182"/>
      <c r="AQ454" s="182"/>
      <c r="AR454" s="182"/>
      <c r="AS454" s="182"/>
      <c r="AT454" s="182"/>
      <c r="AU454" s="182"/>
    </row>
    <row r="455" ht="15.75" customHeight="1">
      <c r="A455" s="187">
        <v>44398.0</v>
      </c>
      <c r="B455" s="188" t="s">
        <v>802</v>
      </c>
      <c r="C455" s="189" t="s">
        <v>515</v>
      </c>
      <c r="D455" s="173" t="s">
        <v>525</v>
      </c>
      <c r="E455" s="192">
        <v>2200.0</v>
      </c>
      <c r="F455" s="173" t="s">
        <v>803</v>
      </c>
      <c r="G455" s="183" t="s">
        <v>324</v>
      </c>
      <c r="H455" s="183" t="s">
        <v>665</v>
      </c>
      <c r="I455" s="183" t="s">
        <v>462</v>
      </c>
      <c r="J455" s="183">
        <v>44322.0</v>
      </c>
      <c r="K455" s="186" t="s">
        <v>529</v>
      </c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2"/>
      <c r="AC455" s="182"/>
      <c r="AD455" s="182"/>
      <c r="AE455" s="182"/>
      <c r="AF455" s="182"/>
      <c r="AG455" s="182"/>
      <c r="AH455" s="182"/>
      <c r="AI455" s="182"/>
      <c r="AJ455" s="182"/>
      <c r="AK455" s="182"/>
      <c r="AL455" s="182"/>
      <c r="AM455" s="182"/>
      <c r="AN455" s="182"/>
      <c r="AO455" s="182"/>
      <c r="AP455" s="182"/>
      <c r="AQ455" s="182"/>
      <c r="AR455" s="182"/>
      <c r="AS455" s="182"/>
      <c r="AT455" s="182"/>
      <c r="AU455" s="182"/>
    </row>
    <row r="456" ht="15.75" customHeight="1">
      <c r="A456" s="187">
        <v>44399.0</v>
      </c>
      <c r="B456" s="188" t="s">
        <v>792</v>
      </c>
      <c r="C456" s="189" t="s">
        <v>515</v>
      </c>
      <c r="D456" s="173" t="s">
        <v>525</v>
      </c>
      <c r="E456" s="185">
        <v>20000.0</v>
      </c>
      <c r="F456" s="173" t="s">
        <v>793</v>
      </c>
      <c r="G456" s="183" t="s">
        <v>324</v>
      </c>
      <c r="H456" s="183" t="s">
        <v>665</v>
      </c>
      <c r="I456" s="183" t="s">
        <v>460</v>
      </c>
      <c r="J456" s="183">
        <v>44322.0</v>
      </c>
      <c r="K456" s="186" t="s">
        <v>529</v>
      </c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2"/>
      <c r="AT456" s="182"/>
      <c r="AU456" s="182"/>
    </row>
    <row r="457" ht="15.75" customHeight="1">
      <c r="A457" s="187">
        <v>44400.0</v>
      </c>
      <c r="B457" s="188" t="s">
        <v>810</v>
      </c>
      <c r="C457" s="189" t="s">
        <v>515</v>
      </c>
      <c r="D457" s="173" t="s">
        <v>525</v>
      </c>
      <c r="E457" s="185">
        <v>15000.0</v>
      </c>
      <c r="F457" s="173" t="s">
        <v>811</v>
      </c>
      <c r="G457" s="183" t="s">
        <v>319</v>
      </c>
      <c r="H457" s="183" t="s">
        <v>42</v>
      </c>
      <c r="I457" s="183" t="s">
        <v>458</v>
      </c>
      <c r="J457" s="183">
        <v>43752.0</v>
      </c>
      <c r="K457" s="186" t="s">
        <v>529</v>
      </c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  <c r="AD457" s="182"/>
      <c r="AE457" s="182"/>
      <c r="AF457" s="182"/>
      <c r="AG457" s="182"/>
      <c r="AH457" s="182"/>
      <c r="AI457" s="182"/>
      <c r="AJ457" s="182"/>
      <c r="AK457" s="182"/>
      <c r="AL457" s="182"/>
      <c r="AM457" s="182"/>
      <c r="AN457" s="182"/>
      <c r="AO457" s="182"/>
      <c r="AP457" s="182"/>
      <c r="AQ457" s="182"/>
      <c r="AR457" s="182"/>
      <c r="AS457" s="182"/>
      <c r="AT457" s="182"/>
      <c r="AU457" s="182"/>
    </row>
    <row r="458" ht="15.75" customHeight="1">
      <c r="A458" s="187">
        <v>44403.0</v>
      </c>
      <c r="B458" s="188" t="s">
        <v>856</v>
      </c>
      <c r="C458" s="189" t="s">
        <v>515</v>
      </c>
      <c r="D458" s="173" t="s">
        <v>525</v>
      </c>
      <c r="E458" s="185">
        <v>30000.0</v>
      </c>
      <c r="F458" s="173" t="s">
        <v>857</v>
      </c>
      <c r="G458" s="183" t="s">
        <v>324</v>
      </c>
      <c r="H458" s="183" t="s">
        <v>665</v>
      </c>
      <c r="I458" s="183" t="s">
        <v>460</v>
      </c>
      <c r="J458" s="183">
        <v>44321.0</v>
      </c>
      <c r="K458" s="186" t="s">
        <v>543</v>
      </c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182"/>
      <c r="AT458" s="182"/>
      <c r="AU458" s="182"/>
    </row>
    <row r="459" ht="15.75" customHeight="1">
      <c r="A459" s="187">
        <v>44403.0</v>
      </c>
      <c r="B459" s="188" t="s">
        <v>669</v>
      </c>
      <c r="C459" s="189" t="s">
        <v>515</v>
      </c>
      <c r="D459" s="173" t="s">
        <v>525</v>
      </c>
      <c r="E459" s="185">
        <v>40000.0</v>
      </c>
      <c r="F459" s="173" t="s">
        <v>670</v>
      </c>
      <c r="G459" s="183" t="s">
        <v>324</v>
      </c>
      <c r="H459" s="183" t="s">
        <v>665</v>
      </c>
      <c r="I459" s="183" t="s">
        <v>462</v>
      </c>
      <c r="J459" s="183">
        <v>44272.0</v>
      </c>
      <c r="K459" s="186" t="s">
        <v>671</v>
      </c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182"/>
      <c r="AT459" s="182"/>
      <c r="AU459" s="182"/>
    </row>
    <row r="460" ht="15.75" customHeight="1">
      <c r="A460" s="187">
        <v>44404.0</v>
      </c>
      <c r="B460" s="188" t="s">
        <v>870</v>
      </c>
      <c r="C460" s="173" t="s">
        <v>531</v>
      </c>
      <c r="D460" s="173" t="s">
        <v>516</v>
      </c>
      <c r="E460" s="185">
        <v>0.0</v>
      </c>
      <c r="F460" s="173" t="s">
        <v>871</v>
      </c>
      <c r="G460" s="173" t="s">
        <v>324</v>
      </c>
      <c r="H460" s="173" t="s">
        <v>66</v>
      </c>
      <c r="I460" s="173" t="s">
        <v>376</v>
      </c>
      <c r="J460" s="183"/>
      <c r="K460" s="190" t="s">
        <v>529</v>
      </c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182"/>
      <c r="AT460" s="182"/>
      <c r="AU460" s="182"/>
    </row>
    <row r="461" ht="15.75" customHeight="1">
      <c r="A461" s="187">
        <v>44405.0</v>
      </c>
      <c r="B461" s="188" t="s">
        <v>796</v>
      </c>
      <c r="C461" s="189" t="s">
        <v>515</v>
      </c>
      <c r="D461" s="173" t="s">
        <v>525</v>
      </c>
      <c r="E461" s="185">
        <v>100000.0</v>
      </c>
      <c r="F461" s="173" t="s">
        <v>797</v>
      </c>
      <c r="G461" s="183" t="s">
        <v>324</v>
      </c>
      <c r="H461" s="183" t="s">
        <v>665</v>
      </c>
      <c r="I461" s="183" t="s">
        <v>460</v>
      </c>
      <c r="J461" s="183">
        <v>44319.0</v>
      </c>
      <c r="K461" s="186" t="s">
        <v>529</v>
      </c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182"/>
      <c r="AT461" s="182"/>
      <c r="AU461" s="182"/>
    </row>
    <row r="462" ht="15.75" customHeight="1">
      <c r="A462" s="187">
        <v>44406.0</v>
      </c>
      <c r="B462" s="188" t="s">
        <v>872</v>
      </c>
      <c r="C462" s="189" t="s">
        <v>515</v>
      </c>
      <c r="D462" s="173" t="s">
        <v>551</v>
      </c>
      <c r="E462" s="185">
        <v>15000.0</v>
      </c>
      <c r="F462" s="173" t="s">
        <v>873</v>
      </c>
      <c r="G462" s="183" t="s">
        <v>319</v>
      </c>
      <c r="H462" s="183" t="s">
        <v>42</v>
      </c>
      <c r="I462" s="183" t="s">
        <v>368</v>
      </c>
      <c r="J462" s="183">
        <v>43859.0</v>
      </c>
      <c r="K462" s="186" t="s">
        <v>543</v>
      </c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2"/>
      <c r="AT462" s="182"/>
      <c r="AU462" s="182"/>
    </row>
    <row r="463" ht="15.75" customHeight="1">
      <c r="A463" s="187">
        <v>44407.0</v>
      </c>
      <c r="B463" s="188" t="s">
        <v>874</v>
      </c>
      <c r="C463" s="189" t="s">
        <v>531</v>
      </c>
      <c r="D463" s="173" t="s">
        <v>525</v>
      </c>
      <c r="E463" s="185">
        <v>3440319.83</v>
      </c>
      <c r="F463" s="173" t="s">
        <v>875</v>
      </c>
      <c r="G463" s="173" t="s">
        <v>324</v>
      </c>
      <c r="H463" s="173" t="s">
        <v>42</v>
      </c>
      <c r="I463" s="173" t="s">
        <v>337</v>
      </c>
      <c r="J463" s="183"/>
      <c r="K463" s="190" t="s">
        <v>518</v>
      </c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182"/>
      <c r="AT463" s="182"/>
      <c r="AU463" s="182"/>
    </row>
    <row r="464" ht="15.75" customHeight="1">
      <c r="A464" s="187">
        <v>44407.0</v>
      </c>
      <c r="B464" s="188" t="s">
        <v>792</v>
      </c>
      <c r="C464" s="189" t="s">
        <v>515</v>
      </c>
      <c r="D464" s="173" t="s">
        <v>525</v>
      </c>
      <c r="E464" s="185">
        <v>10000.0</v>
      </c>
      <c r="F464" s="173" t="s">
        <v>793</v>
      </c>
      <c r="G464" s="183" t="s">
        <v>324</v>
      </c>
      <c r="H464" s="183" t="s">
        <v>665</v>
      </c>
      <c r="I464" s="183" t="s">
        <v>460</v>
      </c>
      <c r="J464" s="183">
        <v>44322.0</v>
      </c>
      <c r="K464" s="186" t="s">
        <v>529</v>
      </c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82"/>
      <c r="AT464" s="182"/>
      <c r="AU464" s="182"/>
    </row>
    <row r="465" ht="15.75" customHeight="1">
      <c r="A465" s="187">
        <v>44407.0</v>
      </c>
      <c r="B465" s="188" t="s">
        <v>729</v>
      </c>
      <c r="C465" s="189" t="s">
        <v>531</v>
      </c>
      <c r="D465" s="173" t="s">
        <v>525</v>
      </c>
      <c r="E465" s="185">
        <v>155000.0</v>
      </c>
      <c r="F465" s="173" t="s">
        <v>730</v>
      </c>
      <c r="G465" s="162" t="s">
        <v>41</v>
      </c>
      <c r="H465" s="173" t="s">
        <v>42</v>
      </c>
      <c r="I465" s="162" t="s">
        <v>424</v>
      </c>
      <c r="J465" s="206">
        <v>44180.0</v>
      </c>
      <c r="K465" s="190" t="s">
        <v>529</v>
      </c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182"/>
      <c r="AT465" s="182"/>
      <c r="AU465" s="182"/>
    </row>
    <row r="466" ht="15.75" customHeight="1">
      <c r="A466" s="212">
        <v>44407.0</v>
      </c>
      <c r="B466" s="213" t="s">
        <v>876</v>
      </c>
      <c r="C466" s="214" t="s">
        <v>531</v>
      </c>
      <c r="D466" s="215" t="s">
        <v>525</v>
      </c>
      <c r="E466" s="216">
        <v>5000.0</v>
      </c>
      <c r="F466" s="215" t="s">
        <v>877</v>
      </c>
      <c r="G466" s="215" t="s">
        <v>324</v>
      </c>
      <c r="H466" s="215" t="s">
        <v>66</v>
      </c>
      <c r="I466" s="215" t="s">
        <v>376</v>
      </c>
      <c r="J466" s="217">
        <v>44407.0</v>
      </c>
      <c r="K466" s="218" t="s">
        <v>611</v>
      </c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182"/>
      <c r="AT466" s="182"/>
      <c r="AU466" s="182"/>
    </row>
    <row r="467" ht="15.75" customHeight="1">
      <c r="A467" s="183">
        <v>44408.0</v>
      </c>
      <c r="B467" s="184" t="s">
        <v>820</v>
      </c>
      <c r="C467" s="173" t="s">
        <v>531</v>
      </c>
      <c r="D467" s="173" t="s">
        <v>516</v>
      </c>
      <c r="E467" s="185">
        <v>0.0</v>
      </c>
      <c r="F467" s="173" t="s">
        <v>821</v>
      </c>
      <c r="G467" s="173" t="s">
        <v>41</v>
      </c>
      <c r="H467" s="173" t="s">
        <v>42</v>
      </c>
      <c r="I467" s="173" t="s">
        <v>339</v>
      </c>
      <c r="J467" s="183">
        <v>44090.0</v>
      </c>
      <c r="K467" s="190" t="s">
        <v>543</v>
      </c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182"/>
      <c r="AT467" s="182"/>
      <c r="AU467" s="182"/>
    </row>
    <row r="468" ht="15.75" customHeight="1">
      <c r="A468" s="187">
        <v>44410.0</v>
      </c>
      <c r="B468" s="188" t="s">
        <v>790</v>
      </c>
      <c r="C468" s="189" t="s">
        <v>515</v>
      </c>
      <c r="D468" s="173" t="s">
        <v>525</v>
      </c>
      <c r="E468" s="185">
        <v>150000.0</v>
      </c>
      <c r="F468" s="173" t="s">
        <v>791</v>
      </c>
      <c r="G468" s="183" t="s">
        <v>324</v>
      </c>
      <c r="H468" s="183" t="s">
        <v>665</v>
      </c>
      <c r="I468" s="183" t="s">
        <v>460</v>
      </c>
      <c r="J468" s="183">
        <v>44295.0</v>
      </c>
      <c r="K468" s="186" t="s">
        <v>611</v>
      </c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2"/>
      <c r="AC468" s="182"/>
      <c r="AD468" s="182"/>
      <c r="AE468" s="182"/>
      <c r="AF468" s="182"/>
      <c r="AG468" s="182"/>
      <c r="AH468" s="182"/>
      <c r="AI468" s="182"/>
      <c r="AJ468" s="182"/>
      <c r="AK468" s="182"/>
      <c r="AL468" s="182"/>
      <c r="AM468" s="182"/>
      <c r="AN468" s="182"/>
      <c r="AO468" s="182"/>
      <c r="AP468" s="182"/>
      <c r="AQ468" s="182"/>
      <c r="AR468" s="182"/>
      <c r="AS468" s="182"/>
      <c r="AT468" s="182"/>
      <c r="AU468" s="182"/>
    </row>
    <row r="469" ht="15.75" customHeight="1">
      <c r="A469" s="187">
        <v>44410.0</v>
      </c>
      <c r="B469" s="188" t="s">
        <v>663</v>
      </c>
      <c r="C469" s="189" t="s">
        <v>515</v>
      </c>
      <c r="D469" s="173" t="s">
        <v>525</v>
      </c>
      <c r="E469" s="185">
        <v>13000.0</v>
      </c>
      <c r="F469" s="173" t="s">
        <v>664</v>
      </c>
      <c r="G469" s="183" t="s">
        <v>324</v>
      </c>
      <c r="H469" s="183" t="s">
        <v>665</v>
      </c>
      <c r="I469" s="183" t="s">
        <v>462</v>
      </c>
      <c r="J469" s="183">
        <v>44321.0</v>
      </c>
      <c r="K469" s="186" t="s">
        <v>529</v>
      </c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2"/>
      <c r="AC469" s="182"/>
      <c r="AD469" s="182"/>
      <c r="AE469" s="182"/>
      <c r="AF469" s="182"/>
      <c r="AG469" s="182"/>
      <c r="AH469" s="182"/>
      <c r="AI469" s="182"/>
      <c r="AJ469" s="182"/>
      <c r="AK469" s="182"/>
      <c r="AL469" s="182"/>
      <c r="AM469" s="182"/>
      <c r="AN469" s="182"/>
      <c r="AO469" s="182"/>
      <c r="AP469" s="182"/>
      <c r="AQ469" s="182"/>
      <c r="AR469" s="182"/>
      <c r="AS469" s="182"/>
      <c r="AT469" s="182"/>
      <c r="AU469" s="182"/>
    </row>
    <row r="470" ht="15.75" customHeight="1">
      <c r="A470" s="187">
        <v>44410.0</v>
      </c>
      <c r="B470" s="188" t="s">
        <v>878</v>
      </c>
      <c r="C470" s="189" t="s">
        <v>531</v>
      </c>
      <c r="D470" s="173" t="s">
        <v>525</v>
      </c>
      <c r="E470" s="185">
        <v>199844.32</v>
      </c>
      <c r="F470" s="173" t="s">
        <v>879</v>
      </c>
      <c r="G470" s="173" t="s">
        <v>41</v>
      </c>
      <c r="H470" s="173" t="s">
        <v>42</v>
      </c>
      <c r="I470" s="173" t="s">
        <v>339</v>
      </c>
      <c r="J470" s="183">
        <v>44228.0</v>
      </c>
      <c r="K470" s="190" t="s">
        <v>611</v>
      </c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182"/>
      <c r="AT470" s="182"/>
      <c r="AU470" s="182"/>
    </row>
    <row r="471" ht="15.75" customHeight="1">
      <c r="A471" s="187">
        <v>44410.0</v>
      </c>
      <c r="B471" s="188" t="s">
        <v>792</v>
      </c>
      <c r="C471" s="189" t="s">
        <v>515</v>
      </c>
      <c r="D471" s="173" t="s">
        <v>525</v>
      </c>
      <c r="E471" s="185">
        <v>10000.0</v>
      </c>
      <c r="F471" s="173" t="s">
        <v>793</v>
      </c>
      <c r="G471" s="183" t="s">
        <v>324</v>
      </c>
      <c r="H471" s="183" t="s">
        <v>665</v>
      </c>
      <c r="I471" s="183" t="s">
        <v>460</v>
      </c>
      <c r="J471" s="183">
        <v>44322.0</v>
      </c>
      <c r="K471" s="186" t="s">
        <v>529</v>
      </c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182"/>
      <c r="AT471" s="182"/>
      <c r="AU471" s="182"/>
    </row>
    <row r="472" ht="15.75" customHeight="1">
      <c r="A472" s="187">
        <v>44411.0</v>
      </c>
      <c r="B472" s="188" t="s">
        <v>669</v>
      </c>
      <c r="C472" s="189" t="s">
        <v>515</v>
      </c>
      <c r="D472" s="173" t="s">
        <v>551</v>
      </c>
      <c r="E472" s="185">
        <v>30000.0</v>
      </c>
      <c r="F472" s="173" t="s">
        <v>670</v>
      </c>
      <c r="G472" s="183" t="s">
        <v>324</v>
      </c>
      <c r="H472" s="183" t="s">
        <v>665</v>
      </c>
      <c r="I472" s="183" t="s">
        <v>462</v>
      </c>
      <c r="J472" s="183">
        <v>44272.0</v>
      </c>
      <c r="K472" s="186" t="s">
        <v>671</v>
      </c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  <c r="AG472" s="182"/>
      <c r="AH472" s="182"/>
      <c r="AI472" s="182"/>
      <c r="AJ472" s="182"/>
      <c r="AK472" s="182"/>
      <c r="AL472" s="182"/>
      <c r="AM472" s="182"/>
      <c r="AN472" s="182"/>
      <c r="AO472" s="182"/>
      <c r="AP472" s="182"/>
      <c r="AQ472" s="182"/>
      <c r="AR472" s="182"/>
      <c r="AS472" s="182"/>
      <c r="AT472" s="182"/>
      <c r="AU472" s="182"/>
    </row>
    <row r="473" ht="15.75" customHeight="1">
      <c r="A473" s="183">
        <v>44412.0</v>
      </c>
      <c r="B473" s="184" t="s">
        <v>880</v>
      </c>
      <c r="C473" s="173" t="s">
        <v>531</v>
      </c>
      <c r="D473" s="173" t="s">
        <v>516</v>
      </c>
      <c r="E473" s="185">
        <v>0.0</v>
      </c>
      <c r="F473" s="173" t="s">
        <v>881</v>
      </c>
      <c r="G473" s="173" t="s">
        <v>324</v>
      </c>
      <c r="H473" s="173" t="s">
        <v>42</v>
      </c>
      <c r="I473" s="173" t="s">
        <v>329</v>
      </c>
      <c r="J473" s="183">
        <v>44141.0</v>
      </c>
      <c r="K473" s="190" t="s">
        <v>529</v>
      </c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182"/>
      <c r="AT473" s="182"/>
      <c r="AU473" s="182"/>
    </row>
    <row r="474" ht="15.75" customHeight="1">
      <c r="A474" s="187">
        <v>44412.0</v>
      </c>
      <c r="B474" s="188" t="s">
        <v>537</v>
      </c>
      <c r="C474" s="189" t="s">
        <v>515</v>
      </c>
      <c r="D474" s="173" t="s">
        <v>525</v>
      </c>
      <c r="E474" s="185">
        <v>6000.0</v>
      </c>
      <c r="F474" s="173" t="s">
        <v>538</v>
      </c>
      <c r="G474" s="183" t="s">
        <v>319</v>
      </c>
      <c r="H474" s="183" t="s">
        <v>42</v>
      </c>
      <c r="I474" s="183" t="s">
        <v>368</v>
      </c>
      <c r="J474" s="183">
        <v>43703.0</v>
      </c>
      <c r="K474" s="186" t="s">
        <v>521</v>
      </c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  <c r="AG474" s="182"/>
      <c r="AH474" s="182"/>
      <c r="AI474" s="182"/>
      <c r="AJ474" s="182"/>
      <c r="AK474" s="182"/>
      <c r="AL474" s="182"/>
      <c r="AM474" s="182"/>
      <c r="AN474" s="182"/>
      <c r="AO474" s="182"/>
      <c r="AP474" s="182"/>
      <c r="AQ474" s="182"/>
      <c r="AR474" s="182"/>
      <c r="AS474" s="182"/>
      <c r="AT474" s="182"/>
      <c r="AU474" s="182"/>
    </row>
    <row r="475" ht="15.75" customHeight="1">
      <c r="A475" s="187">
        <v>44412.0</v>
      </c>
      <c r="B475" s="188" t="s">
        <v>882</v>
      </c>
      <c r="C475" s="189" t="s">
        <v>531</v>
      </c>
      <c r="D475" s="173" t="s">
        <v>525</v>
      </c>
      <c r="E475" s="185">
        <v>20000.0</v>
      </c>
      <c r="F475" s="173" t="s">
        <v>883</v>
      </c>
      <c r="G475" s="173" t="s">
        <v>319</v>
      </c>
      <c r="H475" s="173" t="s">
        <v>42</v>
      </c>
      <c r="I475" s="173" t="s">
        <v>319</v>
      </c>
      <c r="J475" s="183">
        <v>44235.0</v>
      </c>
      <c r="K475" s="190" t="s">
        <v>529</v>
      </c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2"/>
      <c r="AC475" s="182"/>
      <c r="AD475" s="182"/>
      <c r="AE475" s="182"/>
      <c r="AF475" s="182"/>
      <c r="AG475" s="182"/>
      <c r="AH475" s="182"/>
      <c r="AI475" s="182"/>
      <c r="AJ475" s="182"/>
      <c r="AK475" s="182"/>
      <c r="AL475" s="182"/>
      <c r="AM475" s="182"/>
      <c r="AN475" s="182"/>
      <c r="AO475" s="182"/>
      <c r="AP475" s="182"/>
      <c r="AQ475" s="182"/>
      <c r="AR475" s="182"/>
      <c r="AS475" s="182"/>
      <c r="AT475" s="182"/>
      <c r="AU475" s="182"/>
    </row>
    <row r="476" ht="15.75" customHeight="1">
      <c r="A476" s="187">
        <v>44412.0</v>
      </c>
      <c r="B476" s="188" t="s">
        <v>539</v>
      </c>
      <c r="C476" s="189" t="s">
        <v>515</v>
      </c>
      <c r="D476" s="173" t="s">
        <v>525</v>
      </c>
      <c r="E476" s="185">
        <v>16000.0</v>
      </c>
      <c r="F476" s="173" t="s">
        <v>540</v>
      </c>
      <c r="G476" s="183" t="s">
        <v>319</v>
      </c>
      <c r="H476" s="183" t="s">
        <v>42</v>
      </c>
      <c r="I476" s="183" t="s">
        <v>368</v>
      </c>
      <c r="J476" s="183">
        <v>43567.0</v>
      </c>
      <c r="K476" s="186" t="s">
        <v>529</v>
      </c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  <c r="AG476" s="182"/>
      <c r="AH476" s="182"/>
      <c r="AI476" s="182"/>
      <c r="AJ476" s="182"/>
      <c r="AK476" s="182"/>
      <c r="AL476" s="182"/>
      <c r="AM476" s="182"/>
      <c r="AN476" s="182"/>
      <c r="AO476" s="182"/>
      <c r="AP476" s="182"/>
      <c r="AQ476" s="182"/>
      <c r="AR476" s="182"/>
      <c r="AS476" s="182"/>
      <c r="AT476" s="182"/>
      <c r="AU476" s="182"/>
    </row>
    <row r="477" ht="15.75" customHeight="1">
      <c r="A477" s="183">
        <v>44413.0</v>
      </c>
      <c r="B477" s="184" t="s">
        <v>884</v>
      </c>
      <c r="C477" s="173" t="s">
        <v>531</v>
      </c>
      <c r="D477" s="173" t="s">
        <v>516</v>
      </c>
      <c r="E477" s="185">
        <v>0.0</v>
      </c>
      <c r="F477" s="173" t="s">
        <v>885</v>
      </c>
      <c r="G477" s="173" t="s">
        <v>41</v>
      </c>
      <c r="H477" s="173" t="s">
        <v>42</v>
      </c>
      <c r="I477" s="173" t="s">
        <v>370</v>
      </c>
      <c r="J477" s="183">
        <v>44120.0</v>
      </c>
      <c r="K477" s="190" t="s">
        <v>529</v>
      </c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  <c r="AG477" s="182"/>
      <c r="AH477" s="182"/>
      <c r="AI477" s="182"/>
      <c r="AJ477" s="182"/>
      <c r="AK477" s="182"/>
      <c r="AL477" s="182"/>
      <c r="AM477" s="182"/>
      <c r="AN477" s="182"/>
      <c r="AO477" s="182"/>
      <c r="AP477" s="182"/>
      <c r="AQ477" s="182"/>
      <c r="AR477" s="182"/>
      <c r="AS477" s="182"/>
      <c r="AT477" s="182"/>
      <c r="AU477" s="182"/>
    </row>
    <row r="478" ht="15.75" customHeight="1">
      <c r="A478" s="187">
        <v>44413.0</v>
      </c>
      <c r="B478" s="188" t="s">
        <v>886</v>
      </c>
      <c r="C478" s="189" t="s">
        <v>515</v>
      </c>
      <c r="D478" s="173" t="s">
        <v>525</v>
      </c>
      <c r="E478" s="185">
        <v>500.0</v>
      </c>
      <c r="F478" s="173" t="s">
        <v>887</v>
      </c>
      <c r="G478" s="183" t="s">
        <v>324</v>
      </c>
      <c r="H478" s="183" t="s">
        <v>665</v>
      </c>
      <c r="I478" s="183" t="s">
        <v>462</v>
      </c>
      <c r="J478" s="183">
        <v>44280.0</v>
      </c>
      <c r="K478" s="186" t="s">
        <v>529</v>
      </c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2"/>
      <c r="AC478" s="182"/>
      <c r="AD478" s="182"/>
      <c r="AE478" s="182"/>
      <c r="AF478" s="182"/>
      <c r="AG478" s="182"/>
      <c r="AH478" s="182"/>
      <c r="AI478" s="182"/>
      <c r="AJ478" s="182"/>
      <c r="AK478" s="182"/>
      <c r="AL478" s="182"/>
      <c r="AM478" s="182"/>
      <c r="AN478" s="182"/>
      <c r="AO478" s="182"/>
      <c r="AP478" s="182"/>
      <c r="AQ478" s="182"/>
      <c r="AR478" s="182"/>
      <c r="AS478" s="182"/>
      <c r="AT478" s="182"/>
      <c r="AU478" s="182"/>
    </row>
    <row r="479" ht="15.75" customHeight="1">
      <c r="A479" s="187">
        <v>44413.0</v>
      </c>
      <c r="B479" s="188" t="s">
        <v>884</v>
      </c>
      <c r="C479" s="189" t="s">
        <v>531</v>
      </c>
      <c r="D479" s="173" t="s">
        <v>551</v>
      </c>
      <c r="E479" s="185">
        <v>200000.0</v>
      </c>
      <c r="F479" s="173" t="s">
        <v>885</v>
      </c>
      <c r="G479" s="173" t="s">
        <v>41</v>
      </c>
      <c r="H479" s="173" t="s">
        <v>42</v>
      </c>
      <c r="I479" s="173" t="s">
        <v>370</v>
      </c>
      <c r="J479" s="183">
        <v>44120.0</v>
      </c>
      <c r="K479" s="190" t="s">
        <v>529</v>
      </c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  <c r="AA479" s="182"/>
      <c r="AB479" s="182"/>
      <c r="AC479" s="182"/>
      <c r="AD479" s="182"/>
      <c r="AE479" s="182"/>
      <c r="AF479" s="182"/>
      <c r="AG479" s="182"/>
      <c r="AH479" s="182"/>
      <c r="AI479" s="182"/>
      <c r="AJ479" s="182"/>
      <c r="AK479" s="182"/>
      <c r="AL479" s="182"/>
      <c r="AM479" s="182"/>
      <c r="AN479" s="182"/>
      <c r="AO479" s="182"/>
      <c r="AP479" s="182"/>
      <c r="AQ479" s="182"/>
      <c r="AR479" s="182"/>
      <c r="AS479" s="182"/>
      <c r="AT479" s="182"/>
      <c r="AU479" s="182"/>
    </row>
    <row r="480" ht="15.75" customHeight="1">
      <c r="A480" s="187">
        <v>44413.0</v>
      </c>
      <c r="B480" s="188" t="s">
        <v>888</v>
      </c>
      <c r="C480" s="189" t="s">
        <v>515</v>
      </c>
      <c r="D480" s="173" t="s">
        <v>525</v>
      </c>
      <c r="E480" s="185">
        <v>12000.0</v>
      </c>
      <c r="F480" s="173" t="s">
        <v>889</v>
      </c>
      <c r="G480" s="183" t="s">
        <v>324</v>
      </c>
      <c r="H480" s="183" t="s">
        <v>665</v>
      </c>
      <c r="I480" s="183" t="s">
        <v>460</v>
      </c>
      <c r="J480" s="183">
        <v>44328.0</v>
      </c>
      <c r="K480" s="186" t="s">
        <v>611</v>
      </c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  <c r="AA480" s="182"/>
      <c r="AB480" s="182"/>
      <c r="AC480" s="182"/>
      <c r="AD480" s="182"/>
      <c r="AE480" s="182"/>
      <c r="AF480" s="182"/>
      <c r="AG480" s="182"/>
      <c r="AH480" s="182"/>
      <c r="AI480" s="182"/>
      <c r="AJ480" s="182"/>
      <c r="AK480" s="182"/>
      <c r="AL480" s="182"/>
      <c r="AM480" s="182"/>
      <c r="AN480" s="182"/>
      <c r="AO480" s="182"/>
      <c r="AP480" s="182"/>
      <c r="AQ480" s="182"/>
      <c r="AR480" s="182"/>
      <c r="AS480" s="182"/>
      <c r="AT480" s="182"/>
      <c r="AU480" s="182"/>
    </row>
    <row r="481" ht="15.75" customHeight="1">
      <c r="A481" s="187">
        <v>44414.0</v>
      </c>
      <c r="B481" s="188" t="s">
        <v>890</v>
      </c>
      <c r="C481" s="189" t="s">
        <v>531</v>
      </c>
      <c r="D481" s="173" t="s">
        <v>525</v>
      </c>
      <c r="E481" s="185">
        <v>30000.0</v>
      </c>
      <c r="F481" s="173" t="s">
        <v>891</v>
      </c>
      <c r="G481" s="173" t="s">
        <v>41</v>
      </c>
      <c r="H481" s="173" t="s">
        <v>42</v>
      </c>
      <c r="I481" s="219" t="s">
        <v>432</v>
      </c>
      <c r="J481" s="183">
        <v>44130.0</v>
      </c>
      <c r="K481" s="190" t="s">
        <v>529</v>
      </c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  <c r="AG481" s="182"/>
      <c r="AH481" s="182"/>
      <c r="AI481" s="182"/>
      <c r="AJ481" s="182"/>
      <c r="AK481" s="182"/>
      <c r="AL481" s="182"/>
      <c r="AM481" s="182"/>
      <c r="AN481" s="182"/>
      <c r="AO481" s="182"/>
      <c r="AP481" s="182"/>
      <c r="AQ481" s="182"/>
      <c r="AR481" s="182"/>
      <c r="AS481" s="182"/>
      <c r="AT481" s="182"/>
      <c r="AU481" s="182"/>
    </row>
    <row r="482" ht="15.75" customHeight="1">
      <c r="A482" s="187">
        <v>44417.0</v>
      </c>
      <c r="B482" s="188" t="s">
        <v>537</v>
      </c>
      <c r="C482" s="189" t="s">
        <v>515</v>
      </c>
      <c r="D482" s="173" t="s">
        <v>525</v>
      </c>
      <c r="E482" s="185">
        <v>2000.0</v>
      </c>
      <c r="F482" s="173" t="s">
        <v>538</v>
      </c>
      <c r="G482" s="183" t="s">
        <v>319</v>
      </c>
      <c r="H482" s="183" t="s">
        <v>42</v>
      </c>
      <c r="I482" s="183" t="s">
        <v>368</v>
      </c>
      <c r="J482" s="183">
        <v>43703.0</v>
      </c>
      <c r="K482" s="186" t="s">
        <v>521</v>
      </c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182"/>
      <c r="AT482" s="182"/>
      <c r="AU482" s="182"/>
    </row>
    <row r="483" ht="15.75" customHeight="1">
      <c r="A483" s="187">
        <v>44417.0</v>
      </c>
      <c r="B483" s="188" t="s">
        <v>666</v>
      </c>
      <c r="C483" s="189" t="s">
        <v>515</v>
      </c>
      <c r="D483" s="173" t="s">
        <v>525</v>
      </c>
      <c r="E483" s="185">
        <v>15000.0</v>
      </c>
      <c r="F483" s="173" t="s">
        <v>667</v>
      </c>
      <c r="G483" s="183" t="s">
        <v>324</v>
      </c>
      <c r="H483" s="183" t="s">
        <v>665</v>
      </c>
      <c r="I483" s="183" t="s">
        <v>462</v>
      </c>
      <c r="J483" s="183">
        <v>44295.0</v>
      </c>
      <c r="K483" s="186" t="s">
        <v>668</v>
      </c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182"/>
      <c r="AT483" s="182"/>
      <c r="AU483" s="182"/>
    </row>
    <row r="484" ht="15.75" customHeight="1">
      <c r="A484" s="187">
        <v>44417.0</v>
      </c>
      <c r="B484" s="188" t="s">
        <v>794</v>
      </c>
      <c r="C484" s="189" t="s">
        <v>515</v>
      </c>
      <c r="D484" s="173" t="s">
        <v>525</v>
      </c>
      <c r="E484" s="185">
        <v>2000.0</v>
      </c>
      <c r="F484" s="173" t="s">
        <v>795</v>
      </c>
      <c r="G484" s="183" t="s">
        <v>324</v>
      </c>
      <c r="H484" s="183" t="s">
        <v>665</v>
      </c>
      <c r="I484" s="183" t="s">
        <v>464</v>
      </c>
      <c r="J484" s="183">
        <v>44266.0</v>
      </c>
      <c r="K484" s="186" t="s">
        <v>543</v>
      </c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182"/>
      <c r="AT484" s="182"/>
      <c r="AU484" s="182"/>
    </row>
    <row r="485" ht="15.75" customHeight="1">
      <c r="A485" s="187">
        <v>44417.0</v>
      </c>
      <c r="B485" s="188" t="s">
        <v>892</v>
      </c>
      <c r="C485" s="189" t="s">
        <v>515</v>
      </c>
      <c r="D485" s="173" t="s">
        <v>525</v>
      </c>
      <c r="E485" s="185">
        <v>1000000.0</v>
      </c>
      <c r="F485" s="173" t="s">
        <v>893</v>
      </c>
      <c r="G485" s="183" t="s">
        <v>324</v>
      </c>
      <c r="H485" s="183" t="s">
        <v>665</v>
      </c>
      <c r="I485" s="183" t="s">
        <v>462</v>
      </c>
      <c r="J485" s="183">
        <v>44263.0</v>
      </c>
      <c r="K485" s="186" t="s">
        <v>529</v>
      </c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182"/>
      <c r="AT485" s="182"/>
      <c r="AU485" s="182"/>
    </row>
    <row r="486" ht="15.75" customHeight="1">
      <c r="A486" s="183">
        <v>44418.0</v>
      </c>
      <c r="B486" s="188" t="s">
        <v>894</v>
      </c>
      <c r="C486" s="173" t="s">
        <v>531</v>
      </c>
      <c r="D486" s="173" t="s">
        <v>516</v>
      </c>
      <c r="E486" s="185">
        <v>0.0</v>
      </c>
      <c r="F486" s="173" t="s">
        <v>895</v>
      </c>
      <c r="G486" s="173" t="s">
        <v>41</v>
      </c>
      <c r="H486" s="173" t="s">
        <v>42</v>
      </c>
      <c r="I486" s="173" t="s">
        <v>382</v>
      </c>
      <c r="J486" s="183">
        <v>44775.0</v>
      </c>
      <c r="K486" s="190" t="s">
        <v>518</v>
      </c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182"/>
      <c r="AT486" s="182"/>
      <c r="AU486" s="182"/>
    </row>
    <row r="487" ht="15.75" customHeight="1">
      <c r="A487" s="183">
        <v>44418.0</v>
      </c>
      <c r="B487" s="184" t="s">
        <v>872</v>
      </c>
      <c r="C487" s="173" t="s">
        <v>515</v>
      </c>
      <c r="D487" s="173" t="s">
        <v>516</v>
      </c>
      <c r="E487" s="185">
        <v>467689.84</v>
      </c>
      <c r="F487" s="173" t="s">
        <v>873</v>
      </c>
      <c r="G487" s="183" t="s">
        <v>319</v>
      </c>
      <c r="H487" s="183" t="s">
        <v>42</v>
      </c>
      <c r="I487" s="183" t="s">
        <v>368</v>
      </c>
      <c r="J487" s="183">
        <v>43859.0</v>
      </c>
      <c r="K487" s="186" t="s">
        <v>543</v>
      </c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2"/>
      <c r="AD487" s="182"/>
      <c r="AE487" s="182"/>
      <c r="AF487" s="182"/>
      <c r="AG487" s="182"/>
      <c r="AH487" s="182"/>
      <c r="AI487" s="182"/>
      <c r="AJ487" s="182"/>
      <c r="AK487" s="182"/>
      <c r="AL487" s="182"/>
      <c r="AM487" s="182"/>
      <c r="AN487" s="182"/>
      <c r="AO487" s="182"/>
      <c r="AP487" s="182"/>
      <c r="AQ487" s="182"/>
      <c r="AR487" s="182"/>
      <c r="AS487" s="182"/>
      <c r="AT487" s="182"/>
      <c r="AU487" s="182"/>
    </row>
    <row r="488" ht="15.75" customHeight="1">
      <c r="A488" s="183">
        <v>44418.0</v>
      </c>
      <c r="B488" s="184" t="s">
        <v>763</v>
      </c>
      <c r="C488" s="173" t="s">
        <v>531</v>
      </c>
      <c r="D488" s="173" t="s">
        <v>516</v>
      </c>
      <c r="E488" s="185">
        <v>0.0</v>
      </c>
      <c r="F488" s="173" t="s">
        <v>764</v>
      </c>
      <c r="G488" s="173" t="s">
        <v>41</v>
      </c>
      <c r="H488" s="173" t="s">
        <v>42</v>
      </c>
      <c r="I488" s="173" t="s">
        <v>339</v>
      </c>
      <c r="J488" s="183">
        <v>44228.0</v>
      </c>
      <c r="K488" s="190" t="s">
        <v>611</v>
      </c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2"/>
      <c r="AD488" s="182"/>
      <c r="AE488" s="182"/>
      <c r="AF488" s="182"/>
      <c r="AG488" s="182"/>
      <c r="AH488" s="182"/>
      <c r="AI488" s="182"/>
      <c r="AJ488" s="182"/>
      <c r="AK488" s="182"/>
      <c r="AL488" s="182"/>
      <c r="AM488" s="182"/>
      <c r="AN488" s="182"/>
      <c r="AO488" s="182"/>
      <c r="AP488" s="182"/>
      <c r="AQ488" s="182"/>
      <c r="AR488" s="182"/>
      <c r="AS488" s="182"/>
      <c r="AT488" s="182"/>
      <c r="AU488" s="182"/>
    </row>
    <row r="489" ht="15.75" customHeight="1">
      <c r="A489" s="187">
        <v>44418.0</v>
      </c>
      <c r="B489" s="188" t="s">
        <v>896</v>
      </c>
      <c r="C489" s="189" t="s">
        <v>531</v>
      </c>
      <c r="D489" s="173" t="s">
        <v>525</v>
      </c>
      <c r="E489" s="185">
        <v>387869.72</v>
      </c>
      <c r="F489" s="173" t="s">
        <v>897</v>
      </c>
      <c r="G489" s="173" t="s">
        <v>319</v>
      </c>
      <c r="H489" s="173" t="s">
        <v>42</v>
      </c>
      <c r="I489" s="173" t="s">
        <v>319</v>
      </c>
      <c r="J489" s="183">
        <v>44195.0</v>
      </c>
      <c r="K489" s="190" t="s">
        <v>543</v>
      </c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2"/>
      <c r="AD489" s="182"/>
      <c r="AE489" s="182"/>
      <c r="AF489" s="182"/>
      <c r="AG489" s="182"/>
      <c r="AH489" s="182"/>
      <c r="AI489" s="182"/>
      <c r="AJ489" s="182"/>
      <c r="AK489" s="182"/>
      <c r="AL489" s="182"/>
      <c r="AM489" s="182"/>
      <c r="AN489" s="182"/>
      <c r="AO489" s="182"/>
      <c r="AP489" s="182"/>
      <c r="AQ489" s="182"/>
      <c r="AR489" s="182"/>
      <c r="AS489" s="182"/>
      <c r="AT489" s="182"/>
      <c r="AU489" s="182"/>
    </row>
    <row r="490" ht="15.75" customHeight="1">
      <c r="A490" s="187">
        <v>44420.0</v>
      </c>
      <c r="B490" s="188" t="s">
        <v>729</v>
      </c>
      <c r="C490" s="189" t="s">
        <v>531</v>
      </c>
      <c r="D490" s="173" t="s">
        <v>525</v>
      </c>
      <c r="E490" s="185">
        <v>169129.47</v>
      </c>
      <c r="F490" s="173" t="s">
        <v>730</v>
      </c>
      <c r="G490" s="173" t="s">
        <v>41</v>
      </c>
      <c r="H490" s="173" t="s">
        <v>42</v>
      </c>
      <c r="I490" s="173" t="s">
        <v>424</v>
      </c>
      <c r="J490" s="183">
        <v>44180.0</v>
      </c>
      <c r="K490" s="190" t="s">
        <v>529</v>
      </c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  <c r="AA490" s="182"/>
      <c r="AB490" s="182"/>
      <c r="AC490" s="182"/>
      <c r="AD490" s="182"/>
      <c r="AE490" s="182"/>
      <c r="AF490" s="182"/>
      <c r="AG490" s="182"/>
      <c r="AH490" s="182"/>
      <c r="AI490" s="182"/>
      <c r="AJ490" s="182"/>
      <c r="AK490" s="182"/>
      <c r="AL490" s="182"/>
      <c r="AM490" s="182"/>
      <c r="AN490" s="182"/>
      <c r="AO490" s="182"/>
      <c r="AP490" s="182"/>
      <c r="AQ490" s="182"/>
      <c r="AR490" s="182"/>
      <c r="AS490" s="182"/>
      <c r="AT490" s="182"/>
      <c r="AU490" s="182"/>
    </row>
    <row r="491" ht="15.75" customHeight="1">
      <c r="A491" s="187">
        <v>44421.0</v>
      </c>
      <c r="B491" s="188" t="s">
        <v>898</v>
      </c>
      <c r="C491" s="189" t="s">
        <v>531</v>
      </c>
      <c r="D491" s="173" t="s">
        <v>525</v>
      </c>
      <c r="E491" s="185">
        <v>300000.0</v>
      </c>
      <c r="F491" s="173" t="s">
        <v>899</v>
      </c>
      <c r="G491" s="173" t="s">
        <v>41</v>
      </c>
      <c r="H491" s="173" t="s">
        <v>42</v>
      </c>
      <c r="I491" s="173" t="s">
        <v>454</v>
      </c>
      <c r="J491" s="183">
        <v>44397.0</v>
      </c>
      <c r="K491" s="190" t="s">
        <v>543</v>
      </c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  <c r="AA491" s="182"/>
      <c r="AB491" s="182"/>
      <c r="AC491" s="182"/>
      <c r="AD491" s="182"/>
      <c r="AE491" s="182"/>
      <c r="AF491" s="182"/>
      <c r="AG491" s="182"/>
      <c r="AH491" s="182"/>
      <c r="AI491" s="182"/>
      <c r="AJ491" s="182"/>
      <c r="AK491" s="182"/>
      <c r="AL491" s="182"/>
      <c r="AM491" s="182"/>
      <c r="AN491" s="182"/>
      <c r="AO491" s="182"/>
      <c r="AP491" s="182"/>
      <c r="AQ491" s="182"/>
      <c r="AR491" s="182"/>
      <c r="AS491" s="182"/>
      <c r="AT491" s="182"/>
      <c r="AU491" s="182"/>
    </row>
    <row r="492" ht="15.75" customHeight="1">
      <c r="A492" s="187">
        <v>44421.0</v>
      </c>
      <c r="B492" s="188" t="s">
        <v>541</v>
      </c>
      <c r="C492" s="189" t="s">
        <v>515</v>
      </c>
      <c r="D492" s="173" t="s">
        <v>525</v>
      </c>
      <c r="E492" s="185">
        <v>15000.0</v>
      </c>
      <c r="F492" s="173" t="s">
        <v>542</v>
      </c>
      <c r="G492" s="183" t="s">
        <v>319</v>
      </c>
      <c r="H492" s="183" t="s">
        <v>42</v>
      </c>
      <c r="I492" s="183" t="s">
        <v>368</v>
      </c>
      <c r="J492" s="183">
        <v>43605.0</v>
      </c>
      <c r="K492" s="186" t="s">
        <v>543</v>
      </c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  <c r="AD492" s="182"/>
      <c r="AE492" s="182"/>
      <c r="AF492" s="182"/>
      <c r="AG492" s="182"/>
      <c r="AH492" s="182"/>
      <c r="AI492" s="182"/>
      <c r="AJ492" s="182"/>
      <c r="AK492" s="182"/>
      <c r="AL492" s="182"/>
      <c r="AM492" s="182"/>
      <c r="AN492" s="182"/>
      <c r="AO492" s="182"/>
      <c r="AP492" s="182"/>
      <c r="AQ492" s="182"/>
      <c r="AR492" s="182"/>
      <c r="AS492" s="182"/>
      <c r="AT492" s="182"/>
      <c r="AU492" s="182"/>
    </row>
    <row r="493" ht="15.75" customHeight="1">
      <c r="A493" s="187">
        <v>44421.0</v>
      </c>
      <c r="B493" s="188" t="s">
        <v>792</v>
      </c>
      <c r="C493" s="189" t="s">
        <v>515</v>
      </c>
      <c r="D493" s="173" t="s">
        <v>525</v>
      </c>
      <c r="E493" s="185">
        <v>36000.0</v>
      </c>
      <c r="F493" s="173" t="s">
        <v>793</v>
      </c>
      <c r="G493" s="183" t="s">
        <v>324</v>
      </c>
      <c r="H493" s="183" t="s">
        <v>665</v>
      </c>
      <c r="I493" s="183" t="s">
        <v>460</v>
      </c>
      <c r="J493" s="183">
        <v>44322.0</v>
      </c>
      <c r="K493" s="186" t="s">
        <v>529</v>
      </c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  <c r="AA493" s="182"/>
      <c r="AB493" s="182"/>
      <c r="AC493" s="182"/>
      <c r="AD493" s="182"/>
      <c r="AE493" s="182"/>
      <c r="AF493" s="182"/>
      <c r="AG493" s="182"/>
      <c r="AH493" s="182"/>
      <c r="AI493" s="182"/>
      <c r="AJ493" s="182"/>
      <c r="AK493" s="182"/>
      <c r="AL493" s="182"/>
      <c r="AM493" s="182"/>
      <c r="AN493" s="182"/>
      <c r="AO493" s="182"/>
      <c r="AP493" s="182"/>
      <c r="AQ493" s="182"/>
      <c r="AR493" s="182"/>
      <c r="AS493" s="182"/>
      <c r="AT493" s="182"/>
      <c r="AU493" s="182"/>
    </row>
    <row r="494" ht="15.75" customHeight="1">
      <c r="A494" s="183">
        <v>44424.0</v>
      </c>
      <c r="B494" s="184" t="s">
        <v>900</v>
      </c>
      <c r="C494" s="173" t="s">
        <v>531</v>
      </c>
      <c r="D494" s="173" t="s">
        <v>516</v>
      </c>
      <c r="E494" s="185">
        <v>0.0</v>
      </c>
      <c r="F494" s="173" t="s">
        <v>901</v>
      </c>
      <c r="G494" s="173" t="s">
        <v>41</v>
      </c>
      <c r="H494" s="173" t="s">
        <v>42</v>
      </c>
      <c r="I494" s="173" t="s">
        <v>370</v>
      </c>
      <c r="J494" s="183">
        <v>44078.0</v>
      </c>
      <c r="K494" s="190" t="s">
        <v>611</v>
      </c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  <c r="AD494" s="182"/>
      <c r="AE494" s="182"/>
      <c r="AF494" s="182"/>
      <c r="AG494" s="182"/>
      <c r="AH494" s="182"/>
      <c r="AI494" s="182"/>
      <c r="AJ494" s="182"/>
      <c r="AK494" s="182"/>
      <c r="AL494" s="182"/>
      <c r="AM494" s="182"/>
      <c r="AN494" s="182"/>
      <c r="AO494" s="182"/>
      <c r="AP494" s="182"/>
      <c r="AQ494" s="182"/>
      <c r="AR494" s="182"/>
      <c r="AS494" s="182"/>
      <c r="AT494" s="182"/>
      <c r="AU494" s="182"/>
    </row>
    <row r="495" ht="15.75" customHeight="1">
      <c r="A495" s="187">
        <v>44424.0</v>
      </c>
      <c r="B495" s="188" t="s">
        <v>573</v>
      </c>
      <c r="C495" s="189" t="s">
        <v>515</v>
      </c>
      <c r="D495" s="173" t="s">
        <v>525</v>
      </c>
      <c r="E495" s="185">
        <v>29127.62</v>
      </c>
      <c r="F495" s="173" t="s">
        <v>574</v>
      </c>
      <c r="G495" s="183" t="s">
        <v>319</v>
      </c>
      <c r="H495" s="183" t="s">
        <v>42</v>
      </c>
      <c r="I495" s="183" t="s">
        <v>368</v>
      </c>
      <c r="J495" s="183">
        <v>43894.0</v>
      </c>
      <c r="K495" s="186" t="s">
        <v>543</v>
      </c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  <c r="AD495" s="182"/>
      <c r="AE495" s="182"/>
      <c r="AF495" s="182"/>
      <c r="AG495" s="182"/>
      <c r="AH495" s="182"/>
      <c r="AI495" s="182"/>
      <c r="AJ495" s="182"/>
      <c r="AK495" s="182"/>
      <c r="AL495" s="182"/>
      <c r="AM495" s="182"/>
      <c r="AN495" s="182"/>
      <c r="AO495" s="182"/>
      <c r="AP495" s="182"/>
      <c r="AQ495" s="182"/>
      <c r="AR495" s="182"/>
      <c r="AS495" s="182"/>
      <c r="AT495" s="182"/>
      <c r="AU495" s="182"/>
    </row>
    <row r="496" ht="15.75" customHeight="1">
      <c r="A496" s="187">
        <v>44424.0</v>
      </c>
      <c r="B496" s="188" t="s">
        <v>902</v>
      </c>
      <c r="C496" s="189" t="s">
        <v>515</v>
      </c>
      <c r="D496" s="173" t="s">
        <v>525</v>
      </c>
      <c r="E496" s="185">
        <v>4000.0</v>
      </c>
      <c r="F496" s="173" t="s">
        <v>903</v>
      </c>
      <c r="G496" s="183" t="s">
        <v>324</v>
      </c>
      <c r="H496" s="183" t="s">
        <v>665</v>
      </c>
      <c r="I496" s="183" t="s">
        <v>460</v>
      </c>
      <c r="J496" s="183">
        <v>44291.0</v>
      </c>
      <c r="K496" s="186" t="s">
        <v>529</v>
      </c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182"/>
      <c r="AT496" s="182"/>
      <c r="AU496" s="182"/>
    </row>
    <row r="497" ht="15.75" customHeight="1">
      <c r="A497" s="187">
        <v>44424.0</v>
      </c>
      <c r="B497" s="188" t="s">
        <v>898</v>
      </c>
      <c r="C497" s="189" t="s">
        <v>531</v>
      </c>
      <c r="D497" s="173" t="s">
        <v>551</v>
      </c>
      <c r="E497" s="185">
        <v>83704.06</v>
      </c>
      <c r="F497" s="173" t="s">
        <v>904</v>
      </c>
      <c r="G497" s="173" t="s">
        <v>41</v>
      </c>
      <c r="H497" s="173" t="s">
        <v>42</v>
      </c>
      <c r="I497" s="173" t="s">
        <v>454</v>
      </c>
      <c r="J497" s="183">
        <v>44397.0</v>
      </c>
      <c r="K497" s="190" t="s">
        <v>543</v>
      </c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2"/>
      <c r="AT497" s="182"/>
      <c r="AU497" s="182"/>
    </row>
    <row r="498" ht="15.75" customHeight="1">
      <c r="A498" s="187">
        <v>44424.0</v>
      </c>
      <c r="B498" s="188" t="s">
        <v>905</v>
      </c>
      <c r="C498" s="189" t="s">
        <v>531</v>
      </c>
      <c r="D498" s="173" t="s">
        <v>551</v>
      </c>
      <c r="E498" s="185">
        <v>5000.0</v>
      </c>
      <c r="F498" s="173" t="s">
        <v>906</v>
      </c>
      <c r="G498" s="173" t="s">
        <v>324</v>
      </c>
      <c r="H498" s="173" t="s">
        <v>42</v>
      </c>
      <c r="I498" s="173" t="s">
        <v>405</v>
      </c>
      <c r="J498" s="183">
        <v>44305.0</v>
      </c>
      <c r="K498" s="190" t="s">
        <v>518</v>
      </c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182"/>
      <c r="AT498" s="182"/>
      <c r="AU498" s="182"/>
    </row>
    <row r="499" ht="15.75" customHeight="1">
      <c r="A499" s="183">
        <v>44425.0</v>
      </c>
      <c r="B499" s="184" t="s">
        <v>907</v>
      </c>
      <c r="C499" s="173" t="s">
        <v>515</v>
      </c>
      <c r="D499" s="173" t="s">
        <v>516</v>
      </c>
      <c r="E499" s="185">
        <v>110571.37</v>
      </c>
      <c r="F499" s="173" t="s">
        <v>908</v>
      </c>
      <c r="G499" s="183" t="s">
        <v>466</v>
      </c>
      <c r="H499" s="183" t="s">
        <v>42</v>
      </c>
      <c r="I499" s="183" t="s">
        <v>466</v>
      </c>
      <c r="J499" s="183">
        <v>43990.0</v>
      </c>
      <c r="K499" s="186" t="s">
        <v>518</v>
      </c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182"/>
      <c r="AT499" s="182"/>
      <c r="AU499" s="182"/>
    </row>
    <row r="500" ht="15.75" customHeight="1">
      <c r="A500" s="183">
        <v>44425.0</v>
      </c>
      <c r="B500" s="184" t="s">
        <v>909</v>
      </c>
      <c r="C500" s="173" t="s">
        <v>531</v>
      </c>
      <c r="D500" s="173" t="s">
        <v>516</v>
      </c>
      <c r="E500" s="185">
        <v>0.0</v>
      </c>
      <c r="F500" s="173" t="s">
        <v>910</v>
      </c>
      <c r="G500" s="173" t="s">
        <v>324</v>
      </c>
      <c r="H500" s="173" t="s">
        <v>42</v>
      </c>
      <c r="I500" s="173" t="s">
        <v>329</v>
      </c>
      <c r="J500" s="183">
        <v>44148.0</v>
      </c>
      <c r="K500" s="190" t="s">
        <v>529</v>
      </c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2"/>
      <c r="AT500" s="182"/>
      <c r="AU500" s="182"/>
    </row>
    <row r="501" ht="15.75" customHeight="1">
      <c r="A501" s="187">
        <v>44425.0</v>
      </c>
      <c r="B501" s="188" t="s">
        <v>856</v>
      </c>
      <c r="C501" s="189" t="s">
        <v>515</v>
      </c>
      <c r="D501" s="173" t="s">
        <v>525</v>
      </c>
      <c r="E501" s="185">
        <v>3000.0</v>
      </c>
      <c r="F501" s="173" t="s">
        <v>857</v>
      </c>
      <c r="G501" s="183" t="s">
        <v>324</v>
      </c>
      <c r="H501" s="183" t="s">
        <v>665</v>
      </c>
      <c r="I501" s="183" t="s">
        <v>460</v>
      </c>
      <c r="J501" s="183">
        <v>44321.0</v>
      </c>
      <c r="K501" s="186" t="s">
        <v>543</v>
      </c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  <c r="AA501" s="182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/>
      <c r="AM501" s="182"/>
      <c r="AN501" s="182"/>
      <c r="AO501" s="182"/>
      <c r="AP501" s="182"/>
      <c r="AQ501" s="182"/>
      <c r="AR501" s="182"/>
      <c r="AS501" s="182"/>
      <c r="AT501" s="182"/>
      <c r="AU501" s="182"/>
    </row>
    <row r="502" ht="15.75" customHeight="1">
      <c r="A502" s="187">
        <v>44426.0</v>
      </c>
      <c r="B502" s="188" t="s">
        <v>792</v>
      </c>
      <c r="C502" s="189" t="s">
        <v>515</v>
      </c>
      <c r="D502" s="173" t="s">
        <v>525</v>
      </c>
      <c r="E502" s="185">
        <v>9000.0</v>
      </c>
      <c r="F502" s="173" t="s">
        <v>793</v>
      </c>
      <c r="G502" s="183" t="s">
        <v>324</v>
      </c>
      <c r="H502" s="183" t="s">
        <v>665</v>
      </c>
      <c r="I502" s="183" t="s">
        <v>460</v>
      </c>
      <c r="J502" s="183">
        <v>44322.0</v>
      </c>
      <c r="K502" s="186" t="s">
        <v>529</v>
      </c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  <c r="AA502" s="182"/>
      <c r="AB502" s="182"/>
      <c r="AC502" s="182"/>
      <c r="AD502" s="182"/>
      <c r="AE502" s="182"/>
      <c r="AF502" s="182"/>
      <c r="AG502" s="182"/>
      <c r="AH502" s="182"/>
      <c r="AI502" s="182"/>
      <c r="AJ502" s="182"/>
      <c r="AK502" s="182"/>
      <c r="AL502" s="182"/>
      <c r="AM502" s="182"/>
      <c r="AN502" s="182"/>
      <c r="AO502" s="182"/>
      <c r="AP502" s="182"/>
      <c r="AQ502" s="182"/>
      <c r="AR502" s="182"/>
      <c r="AS502" s="182"/>
      <c r="AT502" s="182"/>
      <c r="AU502" s="182"/>
    </row>
    <row r="503" ht="15.75" customHeight="1">
      <c r="A503" s="187">
        <v>44426.0</v>
      </c>
      <c r="B503" s="188" t="s">
        <v>911</v>
      </c>
      <c r="C503" s="189" t="s">
        <v>531</v>
      </c>
      <c r="D503" s="173" t="s">
        <v>525</v>
      </c>
      <c r="E503" s="185">
        <v>10000.0</v>
      </c>
      <c r="F503" s="173" t="s">
        <v>912</v>
      </c>
      <c r="G503" s="173" t="s">
        <v>324</v>
      </c>
      <c r="H503" s="173" t="s">
        <v>42</v>
      </c>
      <c r="I503" s="173" t="s">
        <v>329</v>
      </c>
      <c r="J503" s="183">
        <v>44133.0</v>
      </c>
      <c r="K503" s="190" t="s">
        <v>543</v>
      </c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  <c r="AA503" s="182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182"/>
      <c r="AT503" s="182"/>
      <c r="AU503" s="182"/>
    </row>
    <row r="504" ht="15.75" customHeight="1">
      <c r="A504" s="187">
        <v>44427.0</v>
      </c>
      <c r="B504" s="188" t="s">
        <v>913</v>
      </c>
      <c r="C504" s="189" t="s">
        <v>531</v>
      </c>
      <c r="D504" s="173" t="s">
        <v>551</v>
      </c>
      <c r="E504" s="185">
        <v>117509.41</v>
      </c>
      <c r="F504" s="173" t="s">
        <v>914</v>
      </c>
      <c r="G504" s="173" t="s">
        <v>319</v>
      </c>
      <c r="H504" s="173" t="s">
        <v>42</v>
      </c>
      <c r="I504" s="173" t="s">
        <v>319</v>
      </c>
      <c r="J504" s="183">
        <v>44368.0</v>
      </c>
      <c r="K504" s="190" t="s">
        <v>529</v>
      </c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182"/>
      <c r="AT504" s="182"/>
      <c r="AU504" s="182"/>
    </row>
    <row r="505" ht="15.75" customHeight="1">
      <c r="A505" s="183">
        <v>44428.0</v>
      </c>
      <c r="B505" s="184" t="s">
        <v>915</v>
      </c>
      <c r="C505" s="173" t="s">
        <v>531</v>
      </c>
      <c r="D505" s="173" t="s">
        <v>516</v>
      </c>
      <c r="E505" s="185">
        <v>0.0</v>
      </c>
      <c r="F505" s="173" t="s">
        <v>916</v>
      </c>
      <c r="G505" s="173" t="s">
        <v>324</v>
      </c>
      <c r="H505" s="173" t="s">
        <v>42</v>
      </c>
      <c r="I505" s="173" t="s">
        <v>329</v>
      </c>
      <c r="J505" s="183">
        <v>44196.0</v>
      </c>
      <c r="K505" s="190" t="s">
        <v>668</v>
      </c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2"/>
      <c r="AC505" s="182"/>
      <c r="AD505" s="182"/>
      <c r="AE505" s="182"/>
      <c r="AF505" s="182"/>
      <c r="AG505" s="182"/>
      <c r="AH505" s="182"/>
      <c r="AI505" s="182"/>
      <c r="AJ505" s="182"/>
      <c r="AK505" s="182"/>
      <c r="AL505" s="182"/>
      <c r="AM505" s="182"/>
      <c r="AN505" s="182"/>
      <c r="AO505" s="182"/>
      <c r="AP505" s="182"/>
      <c r="AQ505" s="182"/>
      <c r="AR505" s="182"/>
      <c r="AS505" s="182"/>
      <c r="AT505" s="182"/>
      <c r="AU505" s="182"/>
    </row>
    <row r="506" ht="15.75" customHeight="1">
      <c r="A506" s="187">
        <v>44428.0</v>
      </c>
      <c r="B506" s="188" t="s">
        <v>537</v>
      </c>
      <c r="C506" s="189" t="s">
        <v>515</v>
      </c>
      <c r="D506" s="173" t="s">
        <v>525</v>
      </c>
      <c r="E506" s="185">
        <v>70000.0</v>
      </c>
      <c r="F506" s="173" t="s">
        <v>538</v>
      </c>
      <c r="G506" s="183" t="s">
        <v>319</v>
      </c>
      <c r="H506" s="183" t="s">
        <v>42</v>
      </c>
      <c r="I506" s="183" t="s">
        <v>368</v>
      </c>
      <c r="J506" s="183">
        <v>43703.0</v>
      </c>
      <c r="K506" s="186" t="s">
        <v>521</v>
      </c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182"/>
      <c r="AT506" s="182"/>
      <c r="AU506" s="182"/>
    </row>
    <row r="507" ht="15.75" customHeight="1">
      <c r="A507" s="187">
        <v>44428.0</v>
      </c>
      <c r="B507" s="188" t="s">
        <v>786</v>
      </c>
      <c r="C507" s="189" t="s">
        <v>531</v>
      </c>
      <c r="D507" s="173" t="s">
        <v>551</v>
      </c>
      <c r="E507" s="185">
        <v>56000.0</v>
      </c>
      <c r="F507" s="173" t="s">
        <v>787</v>
      </c>
      <c r="G507" s="173" t="s">
        <v>324</v>
      </c>
      <c r="H507" s="173" t="s">
        <v>66</v>
      </c>
      <c r="I507" s="173" t="s">
        <v>376</v>
      </c>
      <c r="J507" s="183">
        <v>44291.0</v>
      </c>
      <c r="K507" s="190" t="s">
        <v>518</v>
      </c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182"/>
      <c r="AT507" s="182"/>
      <c r="AU507" s="182"/>
    </row>
    <row r="508" ht="15.75" customHeight="1">
      <c r="A508" s="187">
        <v>44431.0</v>
      </c>
      <c r="B508" s="188" t="s">
        <v>917</v>
      </c>
      <c r="C508" s="189" t="s">
        <v>515</v>
      </c>
      <c r="D508" s="173" t="s">
        <v>525</v>
      </c>
      <c r="E508" s="185">
        <v>86000.0</v>
      </c>
      <c r="F508" s="173" t="s">
        <v>918</v>
      </c>
      <c r="G508" s="183" t="s">
        <v>324</v>
      </c>
      <c r="H508" s="183" t="s">
        <v>665</v>
      </c>
      <c r="I508" s="183" t="s">
        <v>464</v>
      </c>
      <c r="J508" s="183">
        <v>44267.0</v>
      </c>
      <c r="K508" s="186" t="s">
        <v>529</v>
      </c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2"/>
      <c r="AC508" s="182"/>
      <c r="AD508" s="182"/>
      <c r="AE508" s="182"/>
      <c r="AF508" s="182"/>
      <c r="AG508" s="182"/>
      <c r="AH508" s="182"/>
      <c r="AI508" s="182"/>
      <c r="AJ508" s="182"/>
      <c r="AK508" s="182"/>
      <c r="AL508" s="182"/>
      <c r="AM508" s="182"/>
      <c r="AN508" s="182"/>
      <c r="AO508" s="182"/>
      <c r="AP508" s="182"/>
      <c r="AQ508" s="182"/>
      <c r="AR508" s="182"/>
      <c r="AS508" s="182"/>
      <c r="AT508" s="182"/>
      <c r="AU508" s="182"/>
    </row>
    <row r="509" ht="15.75" customHeight="1">
      <c r="A509" s="187">
        <v>44431.0</v>
      </c>
      <c r="B509" s="188" t="s">
        <v>573</v>
      </c>
      <c r="C509" s="189" t="s">
        <v>515</v>
      </c>
      <c r="D509" s="173" t="s">
        <v>525</v>
      </c>
      <c r="E509" s="185">
        <v>1000.0</v>
      </c>
      <c r="F509" s="173" t="s">
        <v>574</v>
      </c>
      <c r="G509" s="183" t="s">
        <v>319</v>
      </c>
      <c r="H509" s="183" t="s">
        <v>42</v>
      </c>
      <c r="I509" s="183" t="s">
        <v>368</v>
      </c>
      <c r="J509" s="183">
        <v>43894.0</v>
      </c>
      <c r="K509" s="186" t="s">
        <v>543</v>
      </c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2"/>
      <c r="AC509" s="182"/>
      <c r="AD509" s="182"/>
      <c r="AE509" s="182"/>
      <c r="AF509" s="182"/>
      <c r="AG509" s="182"/>
      <c r="AH509" s="182"/>
      <c r="AI509" s="182"/>
      <c r="AJ509" s="182"/>
      <c r="AK509" s="182"/>
      <c r="AL509" s="182"/>
      <c r="AM509" s="182"/>
      <c r="AN509" s="182"/>
      <c r="AO509" s="182"/>
      <c r="AP509" s="182"/>
      <c r="AQ509" s="182"/>
      <c r="AR509" s="182"/>
      <c r="AS509" s="182"/>
      <c r="AT509" s="182"/>
      <c r="AU509" s="182"/>
    </row>
    <row r="510" ht="15.75" customHeight="1">
      <c r="A510" s="187">
        <v>44431.0</v>
      </c>
      <c r="B510" s="188" t="s">
        <v>686</v>
      </c>
      <c r="C510" s="189" t="s">
        <v>531</v>
      </c>
      <c r="D510" s="173" t="s">
        <v>525</v>
      </c>
      <c r="E510" s="185">
        <v>10000.0</v>
      </c>
      <c r="F510" s="173" t="s">
        <v>687</v>
      </c>
      <c r="G510" s="173" t="s">
        <v>324</v>
      </c>
      <c r="H510" s="173" t="s">
        <v>42</v>
      </c>
      <c r="I510" s="173" t="s">
        <v>486</v>
      </c>
      <c r="J510" s="183">
        <v>44089.0</v>
      </c>
      <c r="K510" s="190" t="s">
        <v>668</v>
      </c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2"/>
      <c r="AT510" s="182"/>
      <c r="AU510" s="182"/>
    </row>
    <row r="511" ht="15.75" customHeight="1">
      <c r="A511" s="187">
        <v>44432.0</v>
      </c>
      <c r="B511" s="188" t="s">
        <v>796</v>
      </c>
      <c r="C511" s="189" t="s">
        <v>515</v>
      </c>
      <c r="D511" s="173" t="s">
        <v>525</v>
      </c>
      <c r="E511" s="185">
        <v>15000.0</v>
      </c>
      <c r="F511" s="173" t="s">
        <v>797</v>
      </c>
      <c r="G511" s="183" t="s">
        <v>324</v>
      </c>
      <c r="H511" s="183" t="s">
        <v>665</v>
      </c>
      <c r="I511" s="183" t="s">
        <v>460</v>
      </c>
      <c r="J511" s="183">
        <v>44319.0</v>
      </c>
      <c r="K511" s="186" t="s">
        <v>529</v>
      </c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2"/>
      <c r="AT511" s="182"/>
      <c r="AU511" s="182"/>
    </row>
    <row r="512" ht="15.75" customHeight="1">
      <c r="A512" s="187">
        <v>44432.0</v>
      </c>
      <c r="B512" s="188" t="s">
        <v>919</v>
      </c>
      <c r="C512" s="189" t="s">
        <v>515</v>
      </c>
      <c r="D512" s="173" t="s">
        <v>551</v>
      </c>
      <c r="E512" s="185">
        <v>50000.0</v>
      </c>
      <c r="F512" s="173" t="s">
        <v>920</v>
      </c>
      <c r="G512" s="183" t="s">
        <v>324</v>
      </c>
      <c r="H512" s="183" t="s">
        <v>665</v>
      </c>
      <c r="I512" s="183" t="s">
        <v>460</v>
      </c>
      <c r="J512" s="183">
        <v>44279.0</v>
      </c>
      <c r="K512" s="186" t="s">
        <v>529</v>
      </c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2"/>
      <c r="AT512" s="182"/>
      <c r="AU512" s="182"/>
    </row>
    <row r="513" ht="15.75" customHeight="1">
      <c r="A513" s="187">
        <v>44432.0</v>
      </c>
      <c r="B513" s="188" t="s">
        <v>804</v>
      </c>
      <c r="C513" s="189" t="s">
        <v>515</v>
      </c>
      <c r="D513" s="173" t="s">
        <v>525</v>
      </c>
      <c r="E513" s="185">
        <v>150000.0</v>
      </c>
      <c r="F513" s="173" t="s">
        <v>805</v>
      </c>
      <c r="G513" s="183" t="s">
        <v>324</v>
      </c>
      <c r="H513" s="183" t="s">
        <v>665</v>
      </c>
      <c r="I513" s="183" t="s">
        <v>462</v>
      </c>
      <c r="J513" s="183">
        <v>44328.0</v>
      </c>
      <c r="K513" s="186" t="s">
        <v>529</v>
      </c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2"/>
      <c r="AT513" s="182"/>
      <c r="AU513" s="182"/>
    </row>
    <row r="514" ht="15.75" customHeight="1">
      <c r="A514" s="187">
        <v>44432.0</v>
      </c>
      <c r="B514" s="188" t="s">
        <v>690</v>
      </c>
      <c r="C514" s="189" t="s">
        <v>531</v>
      </c>
      <c r="D514" s="173" t="s">
        <v>525</v>
      </c>
      <c r="E514" s="185">
        <v>130000.0</v>
      </c>
      <c r="F514" s="173" t="s">
        <v>691</v>
      </c>
      <c r="G514" s="173" t="s">
        <v>319</v>
      </c>
      <c r="H514" s="173" t="s">
        <v>42</v>
      </c>
      <c r="I514" s="173" t="s">
        <v>319</v>
      </c>
      <c r="J514" s="183">
        <v>44180.0</v>
      </c>
      <c r="K514" s="190" t="s">
        <v>529</v>
      </c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2"/>
      <c r="AT514" s="182"/>
      <c r="AU514" s="182"/>
    </row>
    <row r="515" ht="15.75" customHeight="1">
      <c r="A515" s="187">
        <v>44433.0</v>
      </c>
      <c r="B515" s="188" t="s">
        <v>690</v>
      </c>
      <c r="C515" s="189" t="s">
        <v>531</v>
      </c>
      <c r="D515" s="173" t="s">
        <v>525</v>
      </c>
      <c r="E515" s="185">
        <v>43000.0</v>
      </c>
      <c r="F515" s="173" t="s">
        <v>691</v>
      </c>
      <c r="G515" s="173" t="s">
        <v>319</v>
      </c>
      <c r="H515" s="173" t="s">
        <v>42</v>
      </c>
      <c r="I515" s="173" t="s">
        <v>319</v>
      </c>
      <c r="J515" s="183">
        <v>44180.0</v>
      </c>
      <c r="K515" s="190" t="s">
        <v>529</v>
      </c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182"/>
      <c r="AT515" s="182"/>
      <c r="AU515" s="182"/>
    </row>
    <row r="516" ht="15.75" customHeight="1">
      <c r="A516" s="187">
        <v>44433.0</v>
      </c>
      <c r="B516" s="188" t="s">
        <v>573</v>
      </c>
      <c r="C516" s="189" t="s">
        <v>515</v>
      </c>
      <c r="D516" s="173" t="s">
        <v>525</v>
      </c>
      <c r="E516" s="185">
        <v>40000.0</v>
      </c>
      <c r="F516" s="173" t="s">
        <v>574</v>
      </c>
      <c r="G516" s="183" t="s">
        <v>319</v>
      </c>
      <c r="H516" s="183" t="s">
        <v>42</v>
      </c>
      <c r="I516" s="183" t="s">
        <v>368</v>
      </c>
      <c r="J516" s="183">
        <v>43894.0</v>
      </c>
      <c r="K516" s="186" t="s">
        <v>543</v>
      </c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  <c r="AO516" s="182"/>
      <c r="AP516" s="182"/>
      <c r="AQ516" s="182"/>
      <c r="AR516" s="182"/>
      <c r="AS516" s="182"/>
      <c r="AT516" s="182"/>
      <c r="AU516" s="182"/>
    </row>
    <row r="517" ht="15.75" customHeight="1">
      <c r="A517" s="187">
        <v>44433.0</v>
      </c>
      <c r="B517" s="188" t="s">
        <v>541</v>
      </c>
      <c r="C517" s="189" t="s">
        <v>515</v>
      </c>
      <c r="D517" s="173" t="s">
        <v>525</v>
      </c>
      <c r="E517" s="185">
        <v>75000.0</v>
      </c>
      <c r="F517" s="173" t="s">
        <v>542</v>
      </c>
      <c r="G517" s="183" t="s">
        <v>319</v>
      </c>
      <c r="H517" s="183" t="s">
        <v>42</v>
      </c>
      <c r="I517" s="183" t="s">
        <v>368</v>
      </c>
      <c r="J517" s="183">
        <v>43605.0</v>
      </c>
      <c r="K517" s="186" t="s">
        <v>543</v>
      </c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182"/>
      <c r="AT517" s="182"/>
      <c r="AU517" s="182"/>
    </row>
    <row r="518" ht="15.75" customHeight="1">
      <c r="A518" s="187">
        <v>44434.0</v>
      </c>
      <c r="B518" s="188" t="s">
        <v>729</v>
      </c>
      <c r="C518" s="189" t="s">
        <v>531</v>
      </c>
      <c r="D518" s="173" t="s">
        <v>525</v>
      </c>
      <c r="E518" s="185">
        <v>3000.0</v>
      </c>
      <c r="F518" s="173" t="s">
        <v>730</v>
      </c>
      <c r="G518" s="173" t="s">
        <v>41</v>
      </c>
      <c r="H518" s="173" t="s">
        <v>42</v>
      </c>
      <c r="I518" s="173" t="s">
        <v>424</v>
      </c>
      <c r="J518" s="183">
        <v>44180.0</v>
      </c>
      <c r="K518" s="190" t="s">
        <v>529</v>
      </c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2"/>
      <c r="AT518" s="182"/>
      <c r="AU518" s="182"/>
    </row>
    <row r="519" ht="15.75" customHeight="1">
      <c r="A519" s="187">
        <v>44434.0</v>
      </c>
      <c r="B519" s="188" t="s">
        <v>792</v>
      </c>
      <c r="C519" s="189" t="s">
        <v>515</v>
      </c>
      <c r="D519" s="173" t="s">
        <v>525</v>
      </c>
      <c r="E519" s="185">
        <v>2000.0</v>
      </c>
      <c r="F519" s="173" t="s">
        <v>793</v>
      </c>
      <c r="G519" s="183" t="s">
        <v>324</v>
      </c>
      <c r="H519" s="183" t="s">
        <v>665</v>
      </c>
      <c r="I519" s="183" t="s">
        <v>460</v>
      </c>
      <c r="J519" s="183">
        <v>44322.0</v>
      </c>
      <c r="K519" s="186" t="s">
        <v>529</v>
      </c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2"/>
      <c r="AC519" s="182"/>
      <c r="AD519" s="182"/>
      <c r="AE519" s="182"/>
      <c r="AF519" s="182"/>
      <c r="AG519" s="182"/>
      <c r="AH519" s="182"/>
      <c r="AI519" s="182"/>
      <c r="AJ519" s="182"/>
      <c r="AK519" s="182"/>
      <c r="AL519" s="182"/>
      <c r="AM519" s="182"/>
      <c r="AN519" s="182"/>
      <c r="AO519" s="182"/>
      <c r="AP519" s="182"/>
      <c r="AQ519" s="182"/>
      <c r="AR519" s="182"/>
      <c r="AS519" s="182"/>
      <c r="AT519" s="182"/>
      <c r="AU519" s="182"/>
    </row>
    <row r="520" ht="15.75" customHeight="1">
      <c r="A520" s="183">
        <v>44435.0</v>
      </c>
      <c r="B520" s="184" t="s">
        <v>718</v>
      </c>
      <c r="C520" s="173" t="s">
        <v>515</v>
      </c>
      <c r="D520" s="173" t="s">
        <v>516</v>
      </c>
      <c r="E520" s="185">
        <v>104633.35</v>
      </c>
      <c r="F520" s="173" t="s">
        <v>719</v>
      </c>
      <c r="G520" s="183" t="s">
        <v>324</v>
      </c>
      <c r="H520" s="183" t="s">
        <v>665</v>
      </c>
      <c r="I520" s="183" t="s">
        <v>464</v>
      </c>
      <c r="J520" s="183">
        <v>44273.0</v>
      </c>
      <c r="K520" s="186" t="s">
        <v>529</v>
      </c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2"/>
      <c r="AC520" s="182"/>
      <c r="AD520" s="182"/>
      <c r="AE520" s="182"/>
      <c r="AF520" s="182"/>
      <c r="AG520" s="182"/>
      <c r="AH520" s="182"/>
      <c r="AI520" s="182"/>
      <c r="AJ520" s="182"/>
      <c r="AK520" s="182"/>
      <c r="AL520" s="182"/>
      <c r="AM520" s="182"/>
      <c r="AN520" s="182"/>
      <c r="AO520" s="182"/>
      <c r="AP520" s="182"/>
      <c r="AQ520" s="182"/>
      <c r="AR520" s="182"/>
      <c r="AS520" s="182"/>
      <c r="AT520" s="182"/>
      <c r="AU520" s="182"/>
    </row>
    <row r="521" ht="15.75" customHeight="1">
      <c r="A521" s="183">
        <v>44438.0</v>
      </c>
      <c r="B521" s="184" t="s">
        <v>911</v>
      </c>
      <c r="C521" s="173" t="s">
        <v>531</v>
      </c>
      <c r="D521" s="173" t="s">
        <v>516</v>
      </c>
      <c r="E521" s="185">
        <v>0.0</v>
      </c>
      <c r="F521" s="173" t="s">
        <v>912</v>
      </c>
      <c r="G521" s="173" t="s">
        <v>324</v>
      </c>
      <c r="H521" s="173" t="s">
        <v>42</v>
      </c>
      <c r="I521" s="173" t="s">
        <v>329</v>
      </c>
      <c r="J521" s="183">
        <v>44133.0</v>
      </c>
      <c r="K521" s="190" t="s">
        <v>543</v>
      </c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2"/>
      <c r="AC521" s="182"/>
      <c r="AD521" s="182"/>
      <c r="AE521" s="182"/>
      <c r="AF521" s="182"/>
      <c r="AG521" s="182"/>
      <c r="AH521" s="182"/>
      <c r="AI521" s="182"/>
      <c r="AJ521" s="182"/>
      <c r="AK521" s="182"/>
      <c r="AL521" s="182"/>
      <c r="AM521" s="182"/>
      <c r="AN521" s="182"/>
      <c r="AO521" s="182"/>
      <c r="AP521" s="182"/>
      <c r="AQ521" s="182"/>
      <c r="AR521" s="182"/>
      <c r="AS521" s="182"/>
      <c r="AT521" s="182"/>
      <c r="AU521" s="182"/>
    </row>
    <row r="522" ht="15.75" customHeight="1">
      <c r="A522" s="187">
        <v>44438.0</v>
      </c>
      <c r="B522" s="188" t="s">
        <v>921</v>
      </c>
      <c r="C522" s="189" t="s">
        <v>515</v>
      </c>
      <c r="D522" s="173" t="s">
        <v>525</v>
      </c>
      <c r="E522" s="185">
        <v>50000.0</v>
      </c>
      <c r="F522" s="173" t="s">
        <v>922</v>
      </c>
      <c r="G522" s="183" t="s">
        <v>324</v>
      </c>
      <c r="H522" s="183" t="s">
        <v>665</v>
      </c>
      <c r="I522" s="183" t="s">
        <v>462</v>
      </c>
      <c r="J522" s="183">
        <v>44340.0</v>
      </c>
      <c r="K522" s="186" t="s">
        <v>543</v>
      </c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2"/>
      <c r="AC522" s="182"/>
      <c r="AD522" s="182"/>
      <c r="AE522" s="182"/>
      <c r="AF522" s="182"/>
      <c r="AG522" s="182"/>
      <c r="AH522" s="182"/>
      <c r="AI522" s="182"/>
      <c r="AJ522" s="182"/>
      <c r="AK522" s="182"/>
      <c r="AL522" s="182"/>
      <c r="AM522" s="182"/>
      <c r="AN522" s="182"/>
      <c r="AO522" s="182"/>
      <c r="AP522" s="182"/>
      <c r="AQ522" s="182"/>
      <c r="AR522" s="182"/>
      <c r="AS522" s="182"/>
      <c r="AT522" s="182"/>
      <c r="AU522" s="182"/>
    </row>
    <row r="523" ht="15.75" customHeight="1">
      <c r="A523" s="183">
        <v>44439.0</v>
      </c>
      <c r="B523" s="184" t="s">
        <v>923</v>
      </c>
      <c r="C523" s="173" t="s">
        <v>515</v>
      </c>
      <c r="D523" s="173" t="s">
        <v>516</v>
      </c>
      <c r="E523" s="185">
        <v>397214.14</v>
      </c>
      <c r="F523" s="173" t="s">
        <v>924</v>
      </c>
      <c r="G523" s="183" t="s">
        <v>319</v>
      </c>
      <c r="H523" s="183" t="s">
        <v>42</v>
      </c>
      <c r="I523" s="183" t="s">
        <v>458</v>
      </c>
      <c r="J523" s="183">
        <v>43539.0</v>
      </c>
      <c r="K523" s="186" t="s">
        <v>529</v>
      </c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2"/>
      <c r="AC523" s="182"/>
      <c r="AD523" s="182"/>
      <c r="AE523" s="182"/>
      <c r="AF523" s="182"/>
      <c r="AG523" s="182"/>
      <c r="AH523" s="182"/>
      <c r="AI523" s="182"/>
      <c r="AJ523" s="182"/>
      <c r="AK523" s="182"/>
      <c r="AL523" s="182"/>
      <c r="AM523" s="182"/>
      <c r="AN523" s="182"/>
      <c r="AO523" s="182"/>
      <c r="AP523" s="182"/>
      <c r="AQ523" s="182"/>
      <c r="AR523" s="182"/>
      <c r="AS523" s="182"/>
      <c r="AT523" s="182"/>
      <c r="AU523" s="182"/>
    </row>
    <row r="524" ht="15.75" customHeight="1">
      <c r="A524" s="183">
        <v>44439.0</v>
      </c>
      <c r="B524" s="184" t="s">
        <v>925</v>
      </c>
      <c r="C524" s="173" t="s">
        <v>515</v>
      </c>
      <c r="D524" s="173" t="s">
        <v>516</v>
      </c>
      <c r="E524" s="185">
        <v>40150.79</v>
      </c>
      <c r="F524" s="173" t="s">
        <v>924</v>
      </c>
      <c r="G524" s="183" t="s">
        <v>319</v>
      </c>
      <c r="H524" s="183" t="s">
        <v>42</v>
      </c>
      <c r="I524" s="183" t="s">
        <v>458</v>
      </c>
      <c r="J524" s="183">
        <v>44397.0</v>
      </c>
      <c r="K524" s="186" t="s">
        <v>926</v>
      </c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2"/>
      <c r="AC524" s="182"/>
      <c r="AD524" s="182"/>
      <c r="AE524" s="182"/>
      <c r="AF524" s="182"/>
      <c r="AG524" s="182"/>
      <c r="AH524" s="182"/>
      <c r="AI524" s="182"/>
      <c r="AJ524" s="182"/>
      <c r="AK524" s="182"/>
      <c r="AL524" s="182"/>
      <c r="AM524" s="182"/>
      <c r="AN524" s="182"/>
      <c r="AO524" s="182"/>
      <c r="AP524" s="182"/>
      <c r="AQ524" s="182"/>
      <c r="AR524" s="182"/>
      <c r="AS524" s="182"/>
      <c r="AT524" s="182"/>
      <c r="AU524" s="182"/>
    </row>
    <row r="525" ht="15.75" customHeight="1">
      <c r="A525" s="187">
        <v>44439.0</v>
      </c>
      <c r="B525" s="188" t="s">
        <v>858</v>
      </c>
      <c r="C525" s="189" t="s">
        <v>515</v>
      </c>
      <c r="D525" s="173" t="s">
        <v>525</v>
      </c>
      <c r="E525" s="185">
        <v>20000.0</v>
      </c>
      <c r="F525" s="173" t="s">
        <v>859</v>
      </c>
      <c r="G525" s="183" t="s">
        <v>324</v>
      </c>
      <c r="H525" s="183" t="s">
        <v>665</v>
      </c>
      <c r="I525" s="183" t="s">
        <v>462</v>
      </c>
      <c r="J525" s="183">
        <v>44319.0</v>
      </c>
      <c r="K525" s="186" t="s">
        <v>529</v>
      </c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2"/>
      <c r="AC525" s="182"/>
      <c r="AD525" s="182"/>
      <c r="AE525" s="182"/>
      <c r="AF525" s="182"/>
      <c r="AG525" s="182"/>
      <c r="AH525" s="182"/>
      <c r="AI525" s="182"/>
      <c r="AJ525" s="182"/>
      <c r="AK525" s="182"/>
      <c r="AL525" s="182"/>
      <c r="AM525" s="182"/>
      <c r="AN525" s="182"/>
      <c r="AO525" s="182"/>
      <c r="AP525" s="182"/>
      <c r="AQ525" s="182"/>
      <c r="AR525" s="182"/>
      <c r="AS525" s="182"/>
      <c r="AT525" s="182"/>
      <c r="AU525" s="182"/>
    </row>
    <row r="526" ht="15.75" customHeight="1">
      <c r="A526" s="187">
        <v>44439.0</v>
      </c>
      <c r="B526" s="188" t="s">
        <v>886</v>
      </c>
      <c r="C526" s="189" t="s">
        <v>515</v>
      </c>
      <c r="D526" s="173" t="s">
        <v>525</v>
      </c>
      <c r="E526" s="185">
        <v>130000.0</v>
      </c>
      <c r="F526" s="173" t="s">
        <v>887</v>
      </c>
      <c r="G526" s="183" t="s">
        <v>324</v>
      </c>
      <c r="H526" s="183" t="s">
        <v>665</v>
      </c>
      <c r="I526" s="183" t="s">
        <v>462</v>
      </c>
      <c r="J526" s="183">
        <v>44280.0</v>
      </c>
      <c r="K526" s="186" t="s">
        <v>529</v>
      </c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2"/>
      <c r="AC526" s="182"/>
      <c r="AD526" s="182"/>
      <c r="AE526" s="182"/>
      <c r="AF526" s="182"/>
      <c r="AG526" s="182"/>
      <c r="AH526" s="182"/>
      <c r="AI526" s="182"/>
      <c r="AJ526" s="182"/>
      <c r="AK526" s="182"/>
      <c r="AL526" s="182"/>
      <c r="AM526" s="182"/>
      <c r="AN526" s="182"/>
      <c r="AO526" s="182"/>
      <c r="AP526" s="182"/>
      <c r="AQ526" s="182"/>
      <c r="AR526" s="182"/>
      <c r="AS526" s="182"/>
      <c r="AT526" s="182"/>
      <c r="AU526" s="182"/>
    </row>
    <row r="527" ht="15.75" customHeight="1">
      <c r="A527" s="187">
        <v>44440.0</v>
      </c>
      <c r="B527" s="188" t="s">
        <v>663</v>
      </c>
      <c r="C527" s="189" t="s">
        <v>515</v>
      </c>
      <c r="D527" s="173" t="s">
        <v>525</v>
      </c>
      <c r="E527" s="185">
        <v>20000.0</v>
      </c>
      <c r="F527" s="173" t="s">
        <v>664</v>
      </c>
      <c r="G527" s="183" t="s">
        <v>324</v>
      </c>
      <c r="H527" s="183" t="s">
        <v>665</v>
      </c>
      <c r="I527" s="183" t="s">
        <v>462</v>
      </c>
      <c r="J527" s="183">
        <v>44321.0</v>
      </c>
      <c r="K527" s="186" t="s">
        <v>529</v>
      </c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2"/>
      <c r="AC527" s="182"/>
      <c r="AD527" s="182"/>
      <c r="AE527" s="182"/>
      <c r="AF527" s="182"/>
      <c r="AG527" s="182"/>
      <c r="AH527" s="182"/>
      <c r="AI527" s="182"/>
      <c r="AJ527" s="182"/>
      <c r="AK527" s="182"/>
      <c r="AL527" s="182"/>
      <c r="AM527" s="182"/>
      <c r="AN527" s="182"/>
      <c r="AO527" s="182"/>
      <c r="AP527" s="182"/>
      <c r="AQ527" s="182"/>
      <c r="AR527" s="182"/>
      <c r="AS527" s="182"/>
      <c r="AT527" s="182"/>
      <c r="AU527" s="182"/>
    </row>
    <row r="528" ht="15.75" customHeight="1">
      <c r="A528" s="187">
        <v>44440.0</v>
      </c>
      <c r="B528" s="188" t="s">
        <v>582</v>
      </c>
      <c r="C528" s="189" t="s">
        <v>515</v>
      </c>
      <c r="D528" s="173" t="s">
        <v>525</v>
      </c>
      <c r="E528" s="185">
        <v>300000.0</v>
      </c>
      <c r="F528" s="173" t="s">
        <v>583</v>
      </c>
      <c r="G528" s="183" t="s">
        <v>319</v>
      </c>
      <c r="H528" s="183" t="s">
        <v>42</v>
      </c>
      <c r="I528" s="183" t="s">
        <v>368</v>
      </c>
      <c r="J528" s="183">
        <v>43564.0</v>
      </c>
      <c r="K528" s="186" t="s">
        <v>518</v>
      </c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182"/>
      <c r="AT528" s="182"/>
      <c r="AU528" s="182"/>
    </row>
    <row r="529" ht="15.75" customHeight="1">
      <c r="A529" s="187">
        <v>44441.0</v>
      </c>
      <c r="B529" s="188" t="s">
        <v>672</v>
      </c>
      <c r="C529" s="189" t="s">
        <v>531</v>
      </c>
      <c r="D529" s="173" t="s">
        <v>525</v>
      </c>
      <c r="E529" s="185">
        <v>25000.0</v>
      </c>
      <c r="F529" s="173" t="s">
        <v>673</v>
      </c>
      <c r="G529" s="173" t="s">
        <v>41</v>
      </c>
      <c r="H529" s="173" t="s">
        <v>42</v>
      </c>
      <c r="I529" s="173" t="s">
        <v>401</v>
      </c>
      <c r="J529" s="220">
        <v>44263.0</v>
      </c>
      <c r="K529" s="190" t="s">
        <v>529</v>
      </c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182"/>
      <c r="AT529" s="182"/>
      <c r="AU529" s="182"/>
    </row>
    <row r="530" ht="15.75" customHeight="1">
      <c r="A530" s="187">
        <v>44441.0</v>
      </c>
      <c r="B530" s="188" t="s">
        <v>541</v>
      </c>
      <c r="C530" s="189" t="s">
        <v>515</v>
      </c>
      <c r="D530" s="173" t="s">
        <v>525</v>
      </c>
      <c r="E530" s="185">
        <v>17000.0</v>
      </c>
      <c r="F530" s="173" t="s">
        <v>542</v>
      </c>
      <c r="G530" s="183" t="s">
        <v>319</v>
      </c>
      <c r="H530" s="183" t="s">
        <v>42</v>
      </c>
      <c r="I530" s="183" t="s">
        <v>368</v>
      </c>
      <c r="J530" s="183">
        <v>43605.0</v>
      </c>
      <c r="K530" s="186" t="s">
        <v>543</v>
      </c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182"/>
      <c r="AT530" s="182"/>
      <c r="AU530" s="182"/>
    </row>
    <row r="531" ht="15.75" customHeight="1">
      <c r="A531" s="183">
        <v>44442.0</v>
      </c>
      <c r="B531" s="184" t="s">
        <v>927</v>
      </c>
      <c r="C531" s="173" t="s">
        <v>531</v>
      </c>
      <c r="D531" s="173" t="s">
        <v>516</v>
      </c>
      <c r="E531" s="185">
        <v>0.0</v>
      </c>
      <c r="F531" s="173" t="s">
        <v>928</v>
      </c>
      <c r="G531" s="173" t="s">
        <v>324</v>
      </c>
      <c r="H531" s="173" t="s">
        <v>42</v>
      </c>
      <c r="I531" s="173" t="s">
        <v>329</v>
      </c>
      <c r="J531" s="183">
        <v>44245.0</v>
      </c>
      <c r="K531" s="190" t="s">
        <v>529</v>
      </c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182"/>
      <c r="AT531" s="182"/>
      <c r="AU531" s="182"/>
    </row>
    <row r="532" ht="15.75" customHeight="1">
      <c r="A532" s="187">
        <v>44442.0</v>
      </c>
      <c r="B532" s="188" t="s">
        <v>929</v>
      </c>
      <c r="C532" s="189" t="s">
        <v>531</v>
      </c>
      <c r="D532" s="173" t="s">
        <v>525</v>
      </c>
      <c r="E532" s="185">
        <v>150000.0</v>
      </c>
      <c r="F532" s="173" t="s">
        <v>930</v>
      </c>
      <c r="G532" s="173" t="s">
        <v>324</v>
      </c>
      <c r="H532" s="173" t="s">
        <v>42</v>
      </c>
      <c r="I532" s="173" t="s">
        <v>329</v>
      </c>
      <c r="J532" s="183">
        <v>44326.0</v>
      </c>
      <c r="K532" s="190" t="s">
        <v>668</v>
      </c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182"/>
      <c r="AT532" s="182"/>
      <c r="AU532" s="182"/>
    </row>
    <row r="533" ht="15.75" customHeight="1">
      <c r="A533" s="187">
        <v>44442.0</v>
      </c>
      <c r="B533" s="188" t="s">
        <v>931</v>
      </c>
      <c r="C533" s="189" t="s">
        <v>531</v>
      </c>
      <c r="D533" s="173" t="s">
        <v>525</v>
      </c>
      <c r="E533" s="185">
        <v>84278.97</v>
      </c>
      <c r="F533" s="173" t="s">
        <v>932</v>
      </c>
      <c r="G533" s="173" t="s">
        <v>319</v>
      </c>
      <c r="H533" s="173" t="s">
        <v>42</v>
      </c>
      <c r="I533" s="173" t="s">
        <v>319</v>
      </c>
      <c r="J533" s="183">
        <v>44355.0</v>
      </c>
      <c r="K533" s="190" t="s">
        <v>543</v>
      </c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182"/>
      <c r="AT533" s="182"/>
      <c r="AU533" s="182"/>
    </row>
    <row r="534" ht="15.75" customHeight="1">
      <c r="A534" s="187">
        <v>44442.0</v>
      </c>
      <c r="B534" s="188" t="s">
        <v>833</v>
      </c>
      <c r="C534" s="189" t="s">
        <v>515</v>
      </c>
      <c r="D534" s="173" t="s">
        <v>525</v>
      </c>
      <c r="E534" s="185">
        <v>130000.0</v>
      </c>
      <c r="F534" s="173" t="s">
        <v>834</v>
      </c>
      <c r="G534" s="183" t="s">
        <v>324</v>
      </c>
      <c r="H534" s="183" t="s">
        <v>665</v>
      </c>
      <c r="I534" s="183" t="s">
        <v>462</v>
      </c>
      <c r="J534" s="183">
        <v>44313.0</v>
      </c>
      <c r="K534" s="186" t="s">
        <v>529</v>
      </c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182"/>
      <c r="AT534" s="182"/>
      <c r="AU534" s="182"/>
    </row>
    <row r="535" ht="15.75" customHeight="1">
      <c r="A535" s="183">
        <v>44445.0</v>
      </c>
      <c r="B535" s="184" t="s">
        <v>933</v>
      </c>
      <c r="C535" s="173" t="s">
        <v>531</v>
      </c>
      <c r="D535" s="173" t="s">
        <v>516</v>
      </c>
      <c r="E535" s="185">
        <v>0.0</v>
      </c>
      <c r="F535" s="173" t="s">
        <v>934</v>
      </c>
      <c r="G535" s="173" t="s">
        <v>324</v>
      </c>
      <c r="H535" s="173" t="s">
        <v>42</v>
      </c>
      <c r="I535" s="173" t="s">
        <v>329</v>
      </c>
      <c r="J535" s="183">
        <v>44085.0</v>
      </c>
      <c r="K535" s="190" t="s">
        <v>668</v>
      </c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182"/>
      <c r="AT535" s="182"/>
      <c r="AU535" s="182"/>
    </row>
    <row r="536" ht="15.75" customHeight="1">
      <c r="A536" s="183">
        <v>44445.0</v>
      </c>
      <c r="B536" s="184" t="s">
        <v>935</v>
      </c>
      <c r="C536" s="173" t="s">
        <v>531</v>
      </c>
      <c r="D536" s="173" t="s">
        <v>516</v>
      </c>
      <c r="E536" s="185">
        <v>0.0</v>
      </c>
      <c r="F536" s="173" t="s">
        <v>936</v>
      </c>
      <c r="G536" s="173" t="s">
        <v>324</v>
      </c>
      <c r="H536" s="173" t="s">
        <v>42</v>
      </c>
      <c r="I536" s="173" t="s">
        <v>329</v>
      </c>
      <c r="J536" s="183">
        <v>44147.0</v>
      </c>
      <c r="K536" s="190" t="s">
        <v>543</v>
      </c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182"/>
      <c r="AT536" s="182"/>
      <c r="AU536" s="182"/>
    </row>
    <row r="537" ht="15.75" customHeight="1">
      <c r="A537" s="187">
        <v>44445.0</v>
      </c>
      <c r="B537" s="188" t="s">
        <v>794</v>
      </c>
      <c r="C537" s="189" t="s">
        <v>515</v>
      </c>
      <c r="D537" s="173" t="s">
        <v>525</v>
      </c>
      <c r="E537" s="185">
        <v>20000.0</v>
      </c>
      <c r="F537" s="173" t="s">
        <v>795</v>
      </c>
      <c r="G537" s="183" t="s">
        <v>324</v>
      </c>
      <c r="H537" s="183" t="s">
        <v>665</v>
      </c>
      <c r="I537" s="183" t="s">
        <v>464</v>
      </c>
      <c r="J537" s="183">
        <v>44266.0</v>
      </c>
      <c r="K537" s="186" t="s">
        <v>543</v>
      </c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182"/>
      <c r="AT537" s="182"/>
      <c r="AU537" s="182"/>
    </row>
    <row r="538" ht="15.75" customHeight="1">
      <c r="A538" s="183">
        <v>44447.0</v>
      </c>
      <c r="B538" s="184" t="s">
        <v>937</v>
      </c>
      <c r="C538" s="173" t="s">
        <v>531</v>
      </c>
      <c r="D538" s="173" t="s">
        <v>516</v>
      </c>
      <c r="E538" s="185">
        <v>0.0</v>
      </c>
      <c r="F538" s="173" t="s">
        <v>938</v>
      </c>
      <c r="G538" s="173" t="s">
        <v>324</v>
      </c>
      <c r="H538" s="173" t="s">
        <v>42</v>
      </c>
      <c r="I538" s="173" t="s">
        <v>939</v>
      </c>
      <c r="J538" s="183">
        <v>44096.0</v>
      </c>
      <c r="K538" s="190" t="s">
        <v>529</v>
      </c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182"/>
      <c r="AT538" s="182"/>
      <c r="AU538" s="182"/>
    </row>
    <row r="539" ht="15.75" customHeight="1">
      <c r="A539" s="187">
        <v>44447.0</v>
      </c>
      <c r="B539" s="188" t="s">
        <v>940</v>
      </c>
      <c r="C539" s="189" t="s">
        <v>515</v>
      </c>
      <c r="D539" s="173" t="s">
        <v>525</v>
      </c>
      <c r="E539" s="185">
        <v>300000.0</v>
      </c>
      <c r="F539" s="173" t="s">
        <v>941</v>
      </c>
      <c r="G539" s="183" t="s">
        <v>466</v>
      </c>
      <c r="H539" s="183" t="s">
        <v>42</v>
      </c>
      <c r="I539" s="183" t="s">
        <v>466</v>
      </c>
      <c r="J539" s="183">
        <v>44021.0</v>
      </c>
      <c r="K539" s="186" t="s">
        <v>529</v>
      </c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182"/>
      <c r="AT539" s="182"/>
      <c r="AU539" s="182"/>
    </row>
    <row r="540" ht="15.75" customHeight="1">
      <c r="A540" s="187">
        <v>44447.0</v>
      </c>
      <c r="B540" s="188" t="s">
        <v>765</v>
      </c>
      <c r="C540" s="189" t="s">
        <v>515</v>
      </c>
      <c r="D540" s="173" t="s">
        <v>525</v>
      </c>
      <c r="E540" s="185">
        <v>25000.0</v>
      </c>
      <c r="F540" s="173" t="s">
        <v>766</v>
      </c>
      <c r="G540" s="183" t="s">
        <v>324</v>
      </c>
      <c r="H540" s="183" t="s">
        <v>665</v>
      </c>
      <c r="I540" s="183" t="s">
        <v>460</v>
      </c>
      <c r="J540" s="183">
        <v>44279.0</v>
      </c>
      <c r="K540" s="186" t="s">
        <v>529</v>
      </c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182"/>
      <c r="AT540" s="182"/>
      <c r="AU540" s="182"/>
    </row>
    <row r="541" ht="15.75" customHeight="1">
      <c r="A541" s="183">
        <v>44448.0</v>
      </c>
      <c r="B541" s="184" t="s">
        <v>942</v>
      </c>
      <c r="C541" s="173" t="s">
        <v>515</v>
      </c>
      <c r="D541" s="173" t="s">
        <v>516</v>
      </c>
      <c r="E541" s="185">
        <v>130029.24</v>
      </c>
      <c r="F541" s="173" t="s">
        <v>943</v>
      </c>
      <c r="G541" s="183" t="s">
        <v>466</v>
      </c>
      <c r="H541" s="183" t="s">
        <v>42</v>
      </c>
      <c r="I541" s="183" t="s">
        <v>466</v>
      </c>
      <c r="J541" s="183">
        <v>43441.0</v>
      </c>
      <c r="K541" s="186" t="s">
        <v>518</v>
      </c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182"/>
      <c r="AT541" s="182"/>
      <c r="AU541" s="182"/>
    </row>
    <row r="542" ht="15.75" customHeight="1">
      <c r="A542" s="183">
        <v>44448.0</v>
      </c>
      <c r="B542" s="221" t="s">
        <v>580</v>
      </c>
      <c r="C542" s="173" t="s">
        <v>515</v>
      </c>
      <c r="D542" s="173" t="s">
        <v>516</v>
      </c>
      <c r="E542" s="185">
        <v>555581.44</v>
      </c>
      <c r="F542" s="173" t="s">
        <v>581</v>
      </c>
      <c r="G542" s="183" t="s">
        <v>319</v>
      </c>
      <c r="H542" s="183" t="s">
        <v>42</v>
      </c>
      <c r="I542" s="183" t="s">
        <v>458</v>
      </c>
      <c r="J542" s="183">
        <v>43607.0</v>
      </c>
      <c r="K542" s="186" t="s">
        <v>521</v>
      </c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182"/>
      <c r="AT542" s="182"/>
      <c r="AU542" s="182"/>
    </row>
    <row r="543" ht="15.75" customHeight="1">
      <c r="A543" s="187">
        <v>44448.0</v>
      </c>
      <c r="B543" s="188" t="s">
        <v>944</v>
      </c>
      <c r="C543" s="189" t="s">
        <v>515</v>
      </c>
      <c r="D543" s="173" t="s">
        <v>525</v>
      </c>
      <c r="E543" s="185">
        <v>17000.0</v>
      </c>
      <c r="F543" s="173" t="s">
        <v>945</v>
      </c>
      <c r="G543" s="183" t="s">
        <v>324</v>
      </c>
      <c r="H543" s="183" t="s">
        <v>665</v>
      </c>
      <c r="I543" s="183" t="s">
        <v>462</v>
      </c>
      <c r="J543" s="183">
        <v>44263.0</v>
      </c>
      <c r="K543" s="186" t="s">
        <v>543</v>
      </c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182"/>
      <c r="AT543" s="182"/>
      <c r="AU543" s="182"/>
    </row>
    <row r="544" ht="15.75" customHeight="1">
      <c r="A544" s="187">
        <v>44449.0</v>
      </c>
      <c r="B544" s="188" t="s">
        <v>946</v>
      </c>
      <c r="C544" s="189" t="s">
        <v>515</v>
      </c>
      <c r="D544" s="173" t="s">
        <v>525</v>
      </c>
      <c r="E544" s="185">
        <v>2502500.1</v>
      </c>
      <c r="F544" s="173" t="s">
        <v>947</v>
      </c>
      <c r="G544" s="183" t="s">
        <v>324</v>
      </c>
      <c r="H544" s="183" t="s">
        <v>665</v>
      </c>
      <c r="I544" s="183" t="s">
        <v>462</v>
      </c>
      <c r="J544" s="183">
        <v>44266.0</v>
      </c>
      <c r="K544" s="186" t="s">
        <v>611</v>
      </c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182"/>
      <c r="AT544" s="182"/>
      <c r="AU544" s="182"/>
    </row>
    <row r="545" ht="15.75" customHeight="1">
      <c r="A545" s="187">
        <v>44449.0</v>
      </c>
      <c r="B545" s="188" t="s">
        <v>948</v>
      </c>
      <c r="C545" s="189" t="s">
        <v>531</v>
      </c>
      <c r="D545" s="173" t="s">
        <v>551</v>
      </c>
      <c r="E545" s="185">
        <v>0.0</v>
      </c>
      <c r="F545" s="173" t="s">
        <v>949</v>
      </c>
      <c r="G545" s="173" t="s">
        <v>319</v>
      </c>
      <c r="H545" s="173" t="s">
        <v>42</v>
      </c>
      <c r="I545" s="173" t="s">
        <v>319</v>
      </c>
      <c r="J545" s="183">
        <v>43869.0</v>
      </c>
      <c r="K545" s="190" t="s">
        <v>529</v>
      </c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182"/>
      <c r="AT545" s="182"/>
      <c r="AU545" s="182"/>
    </row>
    <row r="546" ht="15.75" customHeight="1">
      <c r="A546" s="183">
        <v>44450.0</v>
      </c>
      <c r="B546" s="221" t="s">
        <v>950</v>
      </c>
      <c r="C546" s="173" t="s">
        <v>531</v>
      </c>
      <c r="D546" s="173" t="s">
        <v>516</v>
      </c>
      <c r="E546" s="185">
        <v>0.0</v>
      </c>
      <c r="F546" s="173" t="s">
        <v>951</v>
      </c>
      <c r="G546" s="173" t="s">
        <v>324</v>
      </c>
      <c r="H546" s="173" t="s">
        <v>42</v>
      </c>
      <c r="I546" s="173" t="s">
        <v>329</v>
      </c>
      <c r="J546" s="183">
        <v>44203.0</v>
      </c>
      <c r="K546" s="190" t="s">
        <v>529</v>
      </c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182"/>
      <c r="AT546" s="182"/>
      <c r="AU546" s="182"/>
    </row>
    <row r="547" ht="15.75" customHeight="1">
      <c r="A547" s="183">
        <v>44450.0</v>
      </c>
      <c r="B547" s="221" t="s">
        <v>952</v>
      </c>
      <c r="C547" s="173" t="s">
        <v>531</v>
      </c>
      <c r="D547" s="173" t="s">
        <v>516</v>
      </c>
      <c r="E547" s="185">
        <v>0.0</v>
      </c>
      <c r="F547" s="173" t="s">
        <v>951</v>
      </c>
      <c r="G547" s="173" t="s">
        <v>324</v>
      </c>
      <c r="H547" s="173" t="s">
        <v>42</v>
      </c>
      <c r="I547" s="173" t="s">
        <v>329</v>
      </c>
      <c r="J547" s="183">
        <v>44203.0</v>
      </c>
      <c r="K547" s="190" t="s">
        <v>926</v>
      </c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182"/>
      <c r="AT547" s="182"/>
      <c r="AU547" s="182"/>
    </row>
    <row r="548" ht="15.75" customHeight="1">
      <c r="A548" s="196">
        <v>44452.0</v>
      </c>
      <c r="B548" s="188" t="s">
        <v>953</v>
      </c>
      <c r="C548" s="198" t="s">
        <v>531</v>
      </c>
      <c r="D548" s="173" t="s">
        <v>525</v>
      </c>
      <c r="E548" s="222">
        <v>4000.0</v>
      </c>
      <c r="F548" s="173" t="s">
        <v>954</v>
      </c>
      <c r="G548" s="173" t="s">
        <v>41</v>
      </c>
      <c r="H548" s="173" t="s">
        <v>42</v>
      </c>
      <c r="I548" s="173" t="s">
        <v>339</v>
      </c>
      <c r="J548" s="183">
        <v>44362.0</v>
      </c>
      <c r="K548" s="190" t="s">
        <v>543</v>
      </c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182"/>
      <c r="AT548" s="182"/>
      <c r="AU548" s="182"/>
    </row>
    <row r="549" ht="15.75" customHeight="1">
      <c r="A549" s="196">
        <v>44452.0</v>
      </c>
      <c r="B549" s="188" t="s">
        <v>666</v>
      </c>
      <c r="C549" s="198" t="s">
        <v>515</v>
      </c>
      <c r="D549" s="173" t="s">
        <v>525</v>
      </c>
      <c r="E549" s="222">
        <v>20000.0</v>
      </c>
      <c r="F549" s="173" t="s">
        <v>667</v>
      </c>
      <c r="G549" s="183" t="s">
        <v>324</v>
      </c>
      <c r="H549" s="183" t="s">
        <v>665</v>
      </c>
      <c r="I549" s="183" t="s">
        <v>462</v>
      </c>
      <c r="J549" s="183">
        <v>44295.0</v>
      </c>
      <c r="K549" s="186" t="s">
        <v>668</v>
      </c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182"/>
      <c r="AT549" s="182"/>
      <c r="AU549" s="182"/>
    </row>
    <row r="550" ht="15.75" customHeight="1">
      <c r="A550" s="196">
        <v>44452.0</v>
      </c>
      <c r="B550" s="188" t="s">
        <v>796</v>
      </c>
      <c r="C550" s="198" t="s">
        <v>515</v>
      </c>
      <c r="D550" s="173" t="s">
        <v>525</v>
      </c>
      <c r="E550" s="222">
        <v>5000.0</v>
      </c>
      <c r="F550" s="173" t="s">
        <v>797</v>
      </c>
      <c r="G550" s="183" t="s">
        <v>324</v>
      </c>
      <c r="H550" s="183" t="s">
        <v>665</v>
      </c>
      <c r="I550" s="183" t="s">
        <v>460</v>
      </c>
      <c r="J550" s="183">
        <v>44319.0</v>
      </c>
      <c r="K550" s="186" t="s">
        <v>529</v>
      </c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182"/>
      <c r="AT550" s="182"/>
      <c r="AU550" s="182"/>
    </row>
    <row r="551" ht="15.75" customHeight="1">
      <c r="A551" s="183">
        <v>44452.0</v>
      </c>
      <c r="B551" s="184" t="s">
        <v>955</v>
      </c>
      <c r="C551" s="173" t="s">
        <v>531</v>
      </c>
      <c r="D551" s="173" t="s">
        <v>516</v>
      </c>
      <c r="E551" s="185">
        <v>0.0</v>
      </c>
      <c r="F551" s="173" t="s">
        <v>956</v>
      </c>
      <c r="G551" s="173" t="s">
        <v>380</v>
      </c>
      <c r="H551" s="173" t="s">
        <v>42</v>
      </c>
      <c r="I551" s="173" t="s">
        <v>41</v>
      </c>
      <c r="J551" s="183">
        <v>44250.0</v>
      </c>
      <c r="K551" s="190" t="s">
        <v>926</v>
      </c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182"/>
      <c r="AT551" s="182"/>
      <c r="AU551" s="182"/>
    </row>
    <row r="552" ht="15.75" customHeight="1">
      <c r="A552" s="183">
        <v>44452.0</v>
      </c>
      <c r="B552" s="184" t="s">
        <v>957</v>
      </c>
      <c r="C552" s="173" t="s">
        <v>531</v>
      </c>
      <c r="D552" s="173" t="s">
        <v>516</v>
      </c>
      <c r="E552" s="185">
        <v>0.0</v>
      </c>
      <c r="F552" s="173" t="s">
        <v>958</v>
      </c>
      <c r="G552" s="173" t="s">
        <v>324</v>
      </c>
      <c r="H552" s="173" t="s">
        <v>42</v>
      </c>
      <c r="I552" s="173" t="s">
        <v>329</v>
      </c>
      <c r="J552" s="183">
        <v>44120.0</v>
      </c>
      <c r="K552" s="190" t="s">
        <v>529</v>
      </c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182"/>
      <c r="AT552" s="182"/>
      <c r="AU552" s="182"/>
    </row>
    <row r="553" ht="15.75" customHeight="1">
      <c r="A553" s="196">
        <v>44453.0</v>
      </c>
      <c r="B553" s="188" t="s">
        <v>790</v>
      </c>
      <c r="C553" s="198" t="s">
        <v>515</v>
      </c>
      <c r="D553" s="173" t="s">
        <v>525</v>
      </c>
      <c r="E553" s="222">
        <v>10000.0</v>
      </c>
      <c r="F553" s="173" t="s">
        <v>791</v>
      </c>
      <c r="G553" s="183" t="s">
        <v>324</v>
      </c>
      <c r="H553" s="183" t="s">
        <v>665</v>
      </c>
      <c r="I553" s="183" t="s">
        <v>460</v>
      </c>
      <c r="J553" s="183">
        <v>44295.0</v>
      </c>
      <c r="K553" s="186" t="s">
        <v>611</v>
      </c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182"/>
      <c r="AT553" s="182"/>
      <c r="AU553" s="182"/>
    </row>
    <row r="554" ht="15.75" customHeight="1">
      <c r="A554" s="196">
        <v>44453.0</v>
      </c>
      <c r="B554" s="188" t="s">
        <v>940</v>
      </c>
      <c r="C554" s="198" t="s">
        <v>515</v>
      </c>
      <c r="D554" s="173" t="s">
        <v>525</v>
      </c>
      <c r="E554" s="222">
        <v>300000.0</v>
      </c>
      <c r="F554" s="173" t="s">
        <v>941</v>
      </c>
      <c r="G554" s="183" t="s">
        <v>466</v>
      </c>
      <c r="H554" s="183" t="s">
        <v>42</v>
      </c>
      <c r="I554" s="183" t="s">
        <v>466</v>
      </c>
      <c r="J554" s="183">
        <v>44021.0</v>
      </c>
      <c r="K554" s="186" t="s">
        <v>529</v>
      </c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182"/>
      <c r="AT554" s="182"/>
      <c r="AU554" s="182"/>
    </row>
    <row r="555" ht="15.75" customHeight="1">
      <c r="A555" s="183">
        <v>44453.0</v>
      </c>
      <c r="B555" s="221" t="s">
        <v>959</v>
      </c>
      <c r="C555" s="173" t="s">
        <v>531</v>
      </c>
      <c r="D555" s="173" t="s">
        <v>516</v>
      </c>
      <c r="E555" s="185">
        <v>0.0</v>
      </c>
      <c r="F555" s="173" t="s">
        <v>960</v>
      </c>
      <c r="G555" s="173" t="s">
        <v>324</v>
      </c>
      <c r="H555" s="173" t="s">
        <v>42</v>
      </c>
      <c r="I555" s="173" t="s">
        <v>329</v>
      </c>
      <c r="J555" s="183">
        <v>44202.0</v>
      </c>
      <c r="K555" s="190" t="s">
        <v>529</v>
      </c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182"/>
      <c r="AT555" s="182"/>
      <c r="AU555" s="182"/>
    </row>
    <row r="556" ht="15.75" customHeight="1">
      <c r="A556" s="196">
        <v>44455.0</v>
      </c>
      <c r="B556" s="184" t="s">
        <v>961</v>
      </c>
      <c r="C556" s="198" t="s">
        <v>531</v>
      </c>
      <c r="D556" s="173" t="s">
        <v>525</v>
      </c>
      <c r="E556" s="222">
        <v>135728.28</v>
      </c>
      <c r="F556" s="173" t="s">
        <v>962</v>
      </c>
      <c r="G556" s="173" t="s">
        <v>324</v>
      </c>
      <c r="H556" s="173" t="s">
        <v>66</v>
      </c>
      <c r="I556" s="173" t="s">
        <v>376</v>
      </c>
      <c r="J556" s="183">
        <v>44204.0</v>
      </c>
      <c r="K556" s="190" t="s">
        <v>529</v>
      </c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182"/>
      <c r="AT556" s="182"/>
      <c r="AU556" s="182"/>
    </row>
    <row r="557" ht="15.75" customHeight="1">
      <c r="A557" s="183">
        <v>44455.0</v>
      </c>
      <c r="B557" s="184" t="s">
        <v>963</v>
      </c>
      <c r="C557" s="173" t="s">
        <v>515</v>
      </c>
      <c r="D557" s="173" t="s">
        <v>516</v>
      </c>
      <c r="E557" s="192">
        <v>107666.91</v>
      </c>
      <c r="F557" s="173" t="s">
        <v>964</v>
      </c>
      <c r="G557" s="183" t="s">
        <v>319</v>
      </c>
      <c r="H557" s="183" t="s">
        <v>42</v>
      </c>
      <c r="I557" s="183" t="s">
        <v>368</v>
      </c>
      <c r="J557" s="183">
        <v>43843.0</v>
      </c>
      <c r="K557" s="186" t="s">
        <v>543</v>
      </c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182"/>
      <c r="AT557" s="182"/>
      <c r="AU557" s="182"/>
    </row>
    <row r="558" ht="15.75" customHeight="1">
      <c r="A558" s="183">
        <v>44455.0</v>
      </c>
      <c r="B558" s="188" t="s">
        <v>965</v>
      </c>
      <c r="C558" s="173" t="s">
        <v>531</v>
      </c>
      <c r="D558" s="173" t="s">
        <v>516</v>
      </c>
      <c r="E558" s="185">
        <v>0.0</v>
      </c>
      <c r="F558" s="173" t="s">
        <v>966</v>
      </c>
      <c r="G558" s="173" t="s">
        <v>324</v>
      </c>
      <c r="H558" s="173" t="s">
        <v>42</v>
      </c>
      <c r="I558" s="173" t="s">
        <v>329</v>
      </c>
      <c r="J558" s="183">
        <v>44384.0</v>
      </c>
      <c r="K558" s="190" t="s">
        <v>668</v>
      </c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182"/>
      <c r="AT558" s="182"/>
      <c r="AU558" s="182"/>
    </row>
    <row r="559" ht="15.75" customHeight="1">
      <c r="A559" s="196">
        <v>44456.0</v>
      </c>
      <c r="B559" s="188" t="s">
        <v>537</v>
      </c>
      <c r="C559" s="198" t="s">
        <v>515</v>
      </c>
      <c r="D559" s="173" t="s">
        <v>525</v>
      </c>
      <c r="E559" s="222">
        <v>7500.0</v>
      </c>
      <c r="F559" s="173" t="s">
        <v>538</v>
      </c>
      <c r="G559" s="183" t="s">
        <v>319</v>
      </c>
      <c r="H559" s="183" t="s">
        <v>42</v>
      </c>
      <c r="I559" s="183" t="s">
        <v>368</v>
      </c>
      <c r="J559" s="183">
        <v>43703.0</v>
      </c>
      <c r="K559" s="186" t="s">
        <v>521</v>
      </c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182"/>
      <c r="AT559" s="182"/>
      <c r="AU559" s="182"/>
    </row>
    <row r="560" ht="15.75" customHeight="1">
      <c r="A560" s="183">
        <v>44456.0</v>
      </c>
      <c r="B560" s="184" t="s">
        <v>967</v>
      </c>
      <c r="C560" s="173" t="s">
        <v>531</v>
      </c>
      <c r="D560" s="173" t="s">
        <v>516</v>
      </c>
      <c r="E560" s="185">
        <v>0.0</v>
      </c>
      <c r="F560" s="173" t="s">
        <v>968</v>
      </c>
      <c r="G560" s="173" t="s">
        <v>324</v>
      </c>
      <c r="H560" s="173" t="s">
        <v>42</v>
      </c>
      <c r="I560" s="173" t="s">
        <v>329</v>
      </c>
      <c r="J560" s="183">
        <v>44186.0</v>
      </c>
      <c r="K560" s="190" t="s">
        <v>529</v>
      </c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182"/>
      <c r="AT560" s="182"/>
      <c r="AU560" s="182"/>
    </row>
    <row r="561" ht="15.75" customHeight="1">
      <c r="A561" s="183">
        <v>44456.0</v>
      </c>
      <c r="B561" s="184" t="s">
        <v>969</v>
      </c>
      <c r="C561" s="173" t="s">
        <v>531</v>
      </c>
      <c r="D561" s="173" t="s">
        <v>516</v>
      </c>
      <c r="E561" s="185">
        <v>0.0</v>
      </c>
      <c r="F561" s="173" t="s">
        <v>970</v>
      </c>
      <c r="G561" s="173" t="s">
        <v>324</v>
      </c>
      <c r="H561" s="173" t="s">
        <v>42</v>
      </c>
      <c r="I561" s="173" t="s">
        <v>329</v>
      </c>
      <c r="J561" s="183">
        <v>44456.0</v>
      </c>
      <c r="K561" s="190" t="s">
        <v>926</v>
      </c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182"/>
      <c r="AT561" s="182"/>
      <c r="AU561" s="182"/>
    </row>
    <row r="562" ht="15.75" customHeight="1">
      <c r="A562" s="196">
        <v>44459.0</v>
      </c>
      <c r="B562" s="188" t="s">
        <v>835</v>
      </c>
      <c r="C562" s="198" t="s">
        <v>515</v>
      </c>
      <c r="D562" s="173" t="s">
        <v>525</v>
      </c>
      <c r="E562" s="200">
        <v>159337.69</v>
      </c>
      <c r="F562" s="173" t="s">
        <v>836</v>
      </c>
      <c r="G562" s="183" t="s">
        <v>324</v>
      </c>
      <c r="H562" s="183" t="s">
        <v>665</v>
      </c>
      <c r="I562" s="183" t="s">
        <v>462</v>
      </c>
      <c r="J562" s="183">
        <v>44280.0</v>
      </c>
      <c r="K562" s="186" t="s">
        <v>668</v>
      </c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  <c r="AE562" s="182"/>
      <c r="AF562" s="182"/>
      <c r="AG562" s="182"/>
      <c r="AH562" s="182"/>
      <c r="AI562" s="182"/>
      <c r="AJ562" s="182"/>
      <c r="AK562" s="182"/>
      <c r="AL562" s="182"/>
      <c r="AM562" s="182"/>
      <c r="AN562" s="182"/>
      <c r="AO562" s="182"/>
      <c r="AP562" s="182"/>
      <c r="AQ562" s="182"/>
      <c r="AR562" s="182"/>
      <c r="AS562" s="182"/>
      <c r="AT562" s="182"/>
      <c r="AU562" s="182"/>
    </row>
    <row r="563" ht="15.75" customHeight="1">
      <c r="A563" s="196">
        <v>44459.0</v>
      </c>
      <c r="B563" s="188" t="s">
        <v>971</v>
      </c>
      <c r="C563" s="198" t="s">
        <v>515</v>
      </c>
      <c r="D563" s="173" t="s">
        <v>525</v>
      </c>
      <c r="E563" s="222">
        <v>20000.0</v>
      </c>
      <c r="F563" s="173" t="s">
        <v>972</v>
      </c>
      <c r="G563" s="183" t="s">
        <v>324</v>
      </c>
      <c r="H563" s="183" t="s">
        <v>665</v>
      </c>
      <c r="I563" s="183" t="s">
        <v>460</v>
      </c>
      <c r="J563" s="183">
        <v>44319.0</v>
      </c>
      <c r="K563" s="186" t="s">
        <v>611</v>
      </c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182"/>
      <c r="AT563" s="182"/>
      <c r="AU563" s="182"/>
    </row>
    <row r="564" ht="15.75" customHeight="1">
      <c r="A564" s="196">
        <v>44459.0</v>
      </c>
      <c r="B564" s="188" t="s">
        <v>804</v>
      </c>
      <c r="C564" s="198" t="s">
        <v>515</v>
      </c>
      <c r="D564" s="173" t="s">
        <v>525</v>
      </c>
      <c r="E564" s="222">
        <v>271802.72</v>
      </c>
      <c r="F564" s="173" t="s">
        <v>805</v>
      </c>
      <c r="G564" s="183" t="s">
        <v>324</v>
      </c>
      <c r="H564" s="183" t="s">
        <v>665</v>
      </c>
      <c r="I564" s="183" t="s">
        <v>462</v>
      </c>
      <c r="J564" s="183">
        <v>44328.0</v>
      </c>
      <c r="K564" s="186" t="s">
        <v>529</v>
      </c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182"/>
      <c r="AT564" s="182"/>
      <c r="AU564" s="182"/>
    </row>
    <row r="565" ht="15.75" customHeight="1">
      <c r="A565" s="220">
        <v>44459.0</v>
      </c>
      <c r="B565" s="188" t="s">
        <v>874</v>
      </c>
      <c r="C565" s="173" t="s">
        <v>531</v>
      </c>
      <c r="D565" s="173" t="s">
        <v>516</v>
      </c>
      <c r="E565" s="185">
        <v>0.0</v>
      </c>
      <c r="F565" s="173" t="s">
        <v>875</v>
      </c>
      <c r="G565" s="173" t="s">
        <v>324</v>
      </c>
      <c r="H565" s="173" t="s">
        <v>42</v>
      </c>
      <c r="I565" s="173" t="s">
        <v>337</v>
      </c>
      <c r="J565" s="183"/>
      <c r="K565" s="190" t="s">
        <v>518</v>
      </c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182"/>
      <c r="AT565" s="182"/>
      <c r="AU565" s="182"/>
    </row>
    <row r="566" ht="15.75" customHeight="1">
      <c r="A566" s="196">
        <v>44460.0</v>
      </c>
      <c r="B566" s="188" t="s">
        <v>946</v>
      </c>
      <c r="C566" s="198" t="s">
        <v>515</v>
      </c>
      <c r="D566" s="173" t="s">
        <v>525</v>
      </c>
      <c r="E566" s="222">
        <v>100000.0</v>
      </c>
      <c r="F566" s="173" t="s">
        <v>947</v>
      </c>
      <c r="G566" s="183" t="s">
        <v>324</v>
      </c>
      <c r="H566" s="183" t="s">
        <v>665</v>
      </c>
      <c r="I566" s="183" t="s">
        <v>462</v>
      </c>
      <c r="J566" s="183">
        <v>44266.0</v>
      </c>
      <c r="K566" s="186" t="s">
        <v>611</v>
      </c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182"/>
      <c r="AT566" s="182"/>
      <c r="AU566" s="182"/>
    </row>
    <row r="567" ht="15.75" customHeight="1">
      <c r="A567" s="196">
        <v>44460.0</v>
      </c>
      <c r="B567" s="184" t="s">
        <v>973</v>
      </c>
      <c r="C567" s="198" t="s">
        <v>531</v>
      </c>
      <c r="D567" s="173" t="s">
        <v>551</v>
      </c>
      <c r="E567" s="185">
        <v>157308.25</v>
      </c>
      <c r="F567" s="173" t="s">
        <v>974</v>
      </c>
      <c r="G567" s="173" t="s">
        <v>319</v>
      </c>
      <c r="H567" s="173" t="s">
        <v>42</v>
      </c>
      <c r="I567" s="173" t="s">
        <v>319</v>
      </c>
      <c r="J567" s="183">
        <v>44250.0</v>
      </c>
      <c r="K567" s="190" t="s">
        <v>529</v>
      </c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182"/>
      <c r="AT567" s="182"/>
      <c r="AU567" s="182"/>
    </row>
    <row r="568" ht="15.75" customHeight="1">
      <c r="A568" s="220">
        <v>44460.0</v>
      </c>
      <c r="B568" s="184" t="s">
        <v>975</v>
      </c>
      <c r="C568" s="173" t="s">
        <v>531</v>
      </c>
      <c r="D568" s="173" t="s">
        <v>516</v>
      </c>
      <c r="E568" s="185">
        <v>0.0</v>
      </c>
      <c r="F568" s="173" t="s">
        <v>976</v>
      </c>
      <c r="G568" s="173" t="s">
        <v>324</v>
      </c>
      <c r="H568" s="173" t="s">
        <v>42</v>
      </c>
      <c r="I568" s="173" t="s">
        <v>329</v>
      </c>
      <c r="J568" s="183">
        <v>44088.0</v>
      </c>
      <c r="K568" s="190" t="s">
        <v>518</v>
      </c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182"/>
      <c r="AT568" s="182"/>
      <c r="AU568" s="182"/>
    </row>
    <row r="569" ht="15.75" customHeight="1">
      <c r="A569" s="196">
        <v>44461.0</v>
      </c>
      <c r="B569" s="188" t="s">
        <v>609</v>
      </c>
      <c r="C569" s="198" t="s">
        <v>565</v>
      </c>
      <c r="D569" s="173" t="s">
        <v>525</v>
      </c>
      <c r="E569" s="222">
        <v>50000.0</v>
      </c>
      <c r="F569" s="173" t="s">
        <v>610</v>
      </c>
      <c r="G569" s="183" t="s">
        <v>324</v>
      </c>
      <c r="H569" s="183" t="s">
        <v>42</v>
      </c>
      <c r="I569" s="183" t="s">
        <v>409</v>
      </c>
      <c r="J569" s="183">
        <v>43934.0</v>
      </c>
      <c r="K569" s="186" t="s">
        <v>611</v>
      </c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2"/>
      <c r="AT569" s="182"/>
      <c r="AU569" s="182"/>
    </row>
    <row r="570" ht="15.75" customHeight="1">
      <c r="A570" s="196">
        <v>44461.0</v>
      </c>
      <c r="B570" s="188" t="s">
        <v>977</v>
      </c>
      <c r="C570" s="198" t="s">
        <v>515</v>
      </c>
      <c r="D570" s="173" t="s">
        <v>525</v>
      </c>
      <c r="E570" s="222">
        <v>30000.0</v>
      </c>
      <c r="F570" s="173" t="s">
        <v>978</v>
      </c>
      <c r="G570" s="183" t="s">
        <v>324</v>
      </c>
      <c r="H570" s="183" t="s">
        <v>665</v>
      </c>
      <c r="I570" s="183" t="s">
        <v>462</v>
      </c>
      <c r="J570" s="183">
        <v>44319.0</v>
      </c>
      <c r="K570" s="186" t="s">
        <v>529</v>
      </c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182"/>
      <c r="AT570" s="182"/>
      <c r="AU570" s="182"/>
    </row>
    <row r="571" ht="15.75" customHeight="1">
      <c r="A571" s="196">
        <v>44462.0</v>
      </c>
      <c r="B571" s="184" t="s">
        <v>729</v>
      </c>
      <c r="C571" s="198" t="s">
        <v>531</v>
      </c>
      <c r="D571" s="173" t="s">
        <v>525</v>
      </c>
      <c r="E571" s="222">
        <v>20000.0</v>
      </c>
      <c r="F571" s="173" t="s">
        <v>730</v>
      </c>
      <c r="G571" s="173" t="s">
        <v>41</v>
      </c>
      <c r="H571" s="173" t="s">
        <v>42</v>
      </c>
      <c r="I571" s="173" t="s">
        <v>424</v>
      </c>
      <c r="J571" s="183">
        <v>44180.0</v>
      </c>
      <c r="K571" s="190" t="s">
        <v>529</v>
      </c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182"/>
      <c r="AT571" s="182"/>
      <c r="AU571" s="182"/>
    </row>
    <row r="572" ht="15.75" customHeight="1">
      <c r="A572" s="196">
        <v>44462.0</v>
      </c>
      <c r="B572" s="184" t="s">
        <v>979</v>
      </c>
      <c r="C572" s="198" t="s">
        <v>515</v>
      </c>
      <c r="D572" s="173" t="s">
        <v>551</v>
      </c>
      <c r="E572" s="222">
        <v>1421504.0</v>
      </c>
      <c r="F572" s="173" t="s">
        <v>980</v>
      </c>
      <c r="G572" s="183" t="s">
        <v>324</v>
      </c>
      <c r="H572" s="183" t="s">
        <v>665</v>
      </c>
      <c r="I572" s="183" t="s">
        <v>462</v>
      </c>
      <c r="J572" s="183">
        <v>44280.0</v>
      </c>
      <c r="K572" s="186" t="s">
        <v>518</v>
      </c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82"/>
      <c r="AT572" s="182"/>
      <c r="AU572" s="182"/>
    </row>
    <row r="573" ht="15.75" customHeight="1">
      <c r="A573" s="196">
        <v>44463.0</v>
      </c>
      <c r="B573" s="223" t="s">
        <v>981</v>
      </c>
      <c r="C573" s="198" t="s">
        <v>515</v>
      </c>
      <c r="D573" s="173" t="s">
        <v>525</v>
      </c>
      <c r="E573" s="222">
        <v>8000.0</v>
      </c>
      <c r="F573" s="173" t="s">
        <v>538</v>
      </c>
      <c r="G573" s="183" t="s">
        <v>319</v>
      </c>
      <c r="H573" s="183" t="s">
        <v>42</v>
      </c>
      <c r="I573" s="183" t="s">
        <v>368</v>
      </c>
      <c r="J573" s="183">
        <v>43704.0</v>
      </c>
      <c r="K573" s="186" t="s">
        <v>543</v>
      </c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2"/>
      <c r="AC573" s="182"/>
      <c r="AD573" s="182"/>
      <c r="AE573" s="182"/>
      <c r="AF573" s="182"/>
      <c r="AG573" s="182"/>
      <c r="AH573" s="182"/>
      <c r="AI573" s="182"/>
      <c r="AJ573" s="182"/>
      <c r="AK573" s="182"/>
      <c r="AL573" s="182"/>
      <c r="AM573" s="182"/>
      <c r="AN573" s="182"/>
      <c r="AO573" s="182"/>
      <c r="AP573" s="182"/>
      <c r="AQ573" s="182"/>
      <c r="AR573" s="182"/>
      <c r="AS573" s="182"/>
      <c r="AT573" s="182"/>
      <c r="AU573" s="182"/>
    </row>
    <row r="574" ht="15.75" customHeight="1">
      <c r="A574" s="196">
        <v>44463.0</v>
      </c>
      <c r="B574" s="223" t="s">
        <v>792</v>
      </c>
      <c r="C574" s="198" t="s">
        <v>515</v>
      </c>
      <c r="D574" s="173" t="s">
        <v>525</v>
      </c>
      <c r="E574" s="222">
        <v>20000.0</v>
      </c>
      <c r="F574" s="173" t="s">
        <v>793</v>
      </c>
      <c r="G574" s="183" t="s">
        <v>324</v>
      </c>
      <c r="H574" s="183" t="s">
        <v>665</v>
      </c>
      <c r="I574" s="183" t="s">
        <v>460</v>
      </c>
      <c r="J574" s="183">
        <v>44322.0</v>
      </c>
      <c r="K574" s="186" t="s">
        <v>529</v>
      </c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2"/>
      <c r="AC574" s="182"/>
      <c r="AD574" s="182"/>
      <c r="AE574" s="182"/>
      <c r="AF574" s="182"/>
      <c r="AG574" s="182"/>
      <c r="AH574" s="182"/>
      <c r="AI574" s="182"/>
      <c r="AJ574" s="182"/>
      <c r="AK574" s="182"/>
      <c r="AL574" s="182"/>
      <c r="AM574" s="182"/>
      <c r="AN574" s="182"/>
      <c r="AO574" s="182"/>
      <c r="AP574" s="182"/>
      <c r="AQ574" s="182"/>
      <c r="AR574" s="182"/>
      <c r="AS574" s="182"/>
      <c r="AT574" s="182"/>
      <c r="AU574" s="182"/>
    </row>
    <row r="575" ht="15.75" customHeight="1">
      <c r="A575" s="196">
        <v>44463.0</v>
      </c>
      <c r="B575" s="188" t="s">
        <v>946</v>
      </c>
      <c r="C575" s="198" t="s">
        <v>515</v>
      </c>
      <c r="D575" s="173" t="s">
        <v>525</v>
      </c>
      <c r="E575" s="222">
        <v>300000.0</v>
      </c>
      <c r="F575" s="173" t="s">
        <v>947</v>
      </c>
      <c r="G575" s="183" t="s">
        <v>324</v>
      </c>
      <c r="H575" s="183" t="s">
        <v>665</v>
      </c>
      <c r="I575" s="183" t="s">
        <v>462</v>
      </c>
      <c r="J575" s="183">
        <v>44266.0</v>
      </c>
      <c r="K575" s="186" t="s">
        <v>611</v>
      </c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2"/>
      <c r="AC575" s="182"/>
      <c r="AD575" s="182"/>
      <c r="AE575" s="182"/>
      <c r="AF575" s="182"/>
      <c r="AG575" s="182"/>
      <c r="AH575" s="182"/>
      <c r="AI575" s="182"/>
      <c r="AJ575" s="182"/>
      <c r="AK575" s="182"/>
      <c r="AL575" s="182"/>
      <c r="AM575" s="182"/>
      <c r="AN575" s="182"/>
      <c r="AO575" s="182"/>
      <c r="AP575" s="182"/>
      <c r="AQ575" s="182"/>
      <c r="AR575" s="182"/>
      <c r="AS575" s="182"/>
      <c r="AT575" s="182"/>
      <c r="AU575" s="182"/>
    </row>
    <row r="576" ht="15.75" customHeight="1">
      <c r="A576" s="196">
        <v>44466.0</v>
      </c>
      <c r="B576" s="223" t="s">
        <v>796</v>
      </c>
      <c r="C576" s="198" t="s">
        <v>515</v>
      </c>
      <c r="D576" s="173" t="s">
        <v>525</v>
      </c>
      <c r="E576" s="222">
        <v>10000.0</v>
      </c>
      <c r="F576" s="173" t="s">
        <v>797</v>
      </c>
      <c r="G576" s="183" t="s">
        <v>324</v>
      </c>
      <c r="H576" s="183" t="s">
        <v>665</v>
      </c>
      <c r="I576" s="183" t="s">
        <v>460</v>
      </c>
      <c r="J576" s="183">
        <v>44319.0</v>
      </c>
      <c r="K576" s="186" t="s">
        <v>529</v>
      </c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2"/>
      <c r="AC576" s="182"/>
      <c r="AD576" s="182"/>
      <c r="AE576" s="182"/>
      <c r="AF576" s="182"/>
      <c r="AG576" s="182"/>
      <c r="AH576" s="182"/>
      <c r="AI576" s="182"/>
      <c r="AJ576" s="182"/>
      <c r="AK576" s="182"/>
      <c r="AL576" s="182"/>
      <c r="AM576" s="182"/>
      <c r="AN576" s="182"/>
      <c r="AO576" s="182"/>
      <c r="AP576" s="182"/>
      <c r="AQ576" s="182"/>
      <c r="AR576" s="182"/>
      <c r="AS576" s="182"/>
      <c r="AT576" s="182"/>
      <c r="AU576" s="182"/>
    </row>
    <row r="577" ht="15.75" customHeight="1">
      <c r="A577" s="196">
        <v>44466.0</v>
      </c>
      <c r="B577" s="184" t="s">
        <v>541</v>
      </c>
      <c r="C577" s="198" t="s">
        <v>515</v>
      </c>
      <c r="D577" s="173" t="s">
        <v>525</v>
      </c>
      <c r="E577" s="222">
        <v>12000.0</v>
      </c>
      <c r="F577" s="173" t="s">
        <v>542</v>
      </c>
      <c r="G577" s="183" t="s">
        <v>319</v>
      </c>
      <c r="H577" s="183" t="s">
        <v>42</v>
      </c>
      <c r="I577" s="183" t="s">
        <v>368</v>
      </c>
      <c r="J577" s="183">
        <v>43605.0</v>
      </c>
      <c r="K577" s="186" t="s">
        <v>543</v>
      </c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2"/>
      <c r="AC577" s="182"/>
      <c r="AD577" s="182"/>
      <c r="AE577" s="182"/>
      <c r="AF577" s="182"/>
      <c r="AG577" s="182"/>
      <c r="AH577" s="182"/>
      <c r="AI577" s="182"/>
      <c r="AJ577" s="182"/>
      <c r="AK577" s="182"/>
      <c r="AL577" s="182"/>
      <c r="AM577" s="182"/>
      <c r="AN577" s="182"/>
      <c r="AO577" s="182"/>
      <c r="AP577" s="182"/>
      <c r="AQ577" s="182"/>
      <c r="AR577" s="182"/>
      <c r="AS577" s="182"/>
      <c r="AT577" s="182"/>
      <c r="AU577" s="182"/>
    </row>
    <row r="578" ht="15.75" customHeight="1">
      <c r="A578" s="196">
        <v>44466.0</v>
      </c>
      <c r="B578" s="223" t="s">
        <v>982</v>
      </c>
      <c r="C578" s="198" t="s">
        <v>515</v>
      </c>
      <c r="D578" s="173" t="s">
        <v>525</v>
      </c>
      <c r="E578" s="222">
        <v>100000.0</v>
      </c>
      <c r="F578" s="173" t="s">
        <v>983</v>
      </c>
      <c r="G578" s="183" t="s">
        <v>324</v>
      </c>
      <c r="H578" s="183" t="s">
        <v>665</v>
      </c>
      <c r="I578" s="183" t="s">
        <v>464</v>
      </c>
      <c r="J578" s="183">
        <v>44299.0</v>
      </c>
      <c r="K578" s="186" t="s">
        <v>529</v>
      </c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2"/>
      <c r="AC578" s="182"/>
      <c r="AD578" s="182"/>
      <c r="AE578" s="182"/>
      <c r="AF578" s="182"/>
      <c r="AG578" s="182"/>
      <c r="AH578" s="182"/>
      <c r="AI578" s="182"/>
      <c r="AJ578" s="182"/>
      <c r="AK578" s="182"/>
      <c r="AL578" s="182"/>
      <c r="AM578" s="182"/>
      <c r="AN578" s="182"/>
      <c r="AO578" s="182"/>
      <c r="AP578" s="182"/>
      <c r="AQ578" s="182"/>
      <c r="AR578" s="182"/>
      <c r="AS578" s="182"/>
      <c r="AT578" s="182"/>
      <c r="AU578" s="182"/>
    </row>
    <row r="579" ht="15.75" customHeight="1">
      <c r="A579" s="220">
        <v>44467.0</v>
      </c>
      <c r="B579" s="224" t="s">
        <v>984</v>
      </c>
      <c r="C579" s="173" t="s">
        <v>531</v>
      </c>
      <c r="D579" s="173" t="s">
        <v>516</v>
      </c>
      <c r="E579" s="185">
        <v>0.0</v>
      </c>
      <c r="F579" s="173" t="s">
        <v>985</v>
      </c>
      <c r="G579" s="173" t="s">
        <v>41</v>
      </c>
      <c r="H579" s="173" t="s">
        <v>42</v>
      </c>
      <c r="I579" s="173" t="s">
        <v>707</v>
      </c>
      <c r="J579" s="183">
        <v>44917.0</v>
      </c>
      <c r="K579" s="190" t="s">
        <v>611</v>
      </c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182"/>
      <c r="AT579" s="182"/>
      <c r="AU579" s="182"/>
    </row>
    <row r="580" ht="15.75" customHeight="1">
      <c r="A580" s="196">
        <v>44468.0</v>
      </c>
      <c r="B580" s="223" t="s">
        <v>986</v>
      </c>
      <c r="C580" s="198" t="s">
        <v>515</v>
      </c>
      <c r="D580" s="173" t="s">
        <v>525</v>
      </c>
      <c r="E580" s="222" t="s">
        <v>987</v>
      </c>
      <c r="F580" s="173" t="s">
        <v>988</v>
      </c>
      <c r="G580" s="183" t="s">
        <v>324</v>
      </c>
      <c r="H580" s="183" t="s">
        <v>665</v>
      </c>
      <c r="I580" s="183" t="s">
        <v>460</v>
      </c>
      <c r="J580" s="183">
        <v>44391.0</v>
      </c>
      <c r="K580" s="186" t="s">
        <v>529</v>
      </c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2"/>
      <c r="AC580" s="182"/>
      <c r="AD580" s="182"/>
      <c r="AE580" s="182"/>
      <c r="AF580" s="182"/>
      <c r="AG580" s="182"/>
      <c r="AH580" s="182"/>
      <c r="AI580" s="182"/>
      <c r="AJ580" s="182"/>
      <c r="AK580" s="182"/>
      <c r="AL580" s="182"/>
      <c r="AM580" s="182"/>
      <c r="AN580" s="182"/>
      <c r="AO580" s="182"/>
      <c r="AP580" s="182"/>
      <c r="AQ580" s="182"/>
      <c r="AR580" s="182"/>
      <c r="AS580" s="182"/>
      <c r="AT580" s="182"/>
      <c r="AU580" s="182"/>
    </row>
    <row r="581" ht="15.75" customHeight="1">
      <c r="A581" s="196">
        <v>44468.0</v>
      </c>
      <c r="B581" s="223" t="s">
        <v>818</v>
      </c>
      <c r="C581" s="198" t="s">
        <v>515</v>
      </c>
      <c r="D581" s="173" t="s">
        <v>525</v>
      </c>
      <c r="E581" s="222">
        <v>30000.0</v>
      </c>
      <c r="F581" s="173" t="s">
        <v>819</v>
      </c>
      <c r="G581" s="183" t="s">
        <v>324</v>
      </c>
      <c r="H581" s="183" t="s">
        <v>665</v>
      </c>
      <c r="I581" s="183" t="s">
        <v>462</v>
      </c>
      <c r="J581" s="183">
        <v>44319.0</v>
      </c>
      <c r="K581" s="186" t="s">
        <v>529</v>
      </c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2"/>
      <c r="AC581" s="182"/>
      <c r="AD581" s="182"/>
      <c r="AE581" s="182"/>
      <c r="AF581" s="182"/>
      <c r="AG581" s="182"/>
      <c r="AH581" s="182"/>
      <c r="AI581" s="182"/>
      <c r="AJ581" s="182"/>
      <c r="AK581" s="182"/>
      <c r="AL581" s="182"/>
      <c r="AM581" s="182"/>
      <c r="AN581" s="182"/>
      <c r="AO581" s="182"/>
      <c r="AP581" s="182"/>
      <c r="AQ581" s="182"/>
      <c r="AR581" s="182"/>
      <c r="AS581" s="182"/>
      <c r="AT581" s="182"/>
      <c r="AU581" s="182"/>
    </row>
    <row r="582" ht="15.75" customHeight="1">
      <c r="A582" s="196">
        <v>44468.0</v>
      </c>
      <c r="B582" s="223" t="s">
        <v>765</v>
      </c>
      <c r="C582" s="198" t="s">
        <v>515</v>
      </c>
      <c r="D582" s="173" t="s">
        <v>525</v>
      </c>
      <c r="E582" s="222">
        <v>100000.0</v>
      </c>
      <c r="F582" s="173" t="s">
        <v>766</v>
      </c>
      <c r="G582" s="183" t="s">
        <v>324</v>
      </c>
      <c r="H582" s="183" t="s">
        <v>665</v>
      </c>
      <c r="I582" s="183" t="s">
        <v>460</v>
      </c>
      <c r="J582" s="183">
        <v>44279.0</v>
      </c>
      <c r="K582" s="186" t="s">
        <v>529</v>
      </c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2"/>
      <c r="AT582" s="182"/>
      <c r="AU582" s="182"/>
    </row>
    <row r="583" ht="15.75" customHeight="1">
      <c r="A583" s="196">
        <v>44468.0</v>
      </c>
      <c r="B583" s="223" t="s">
        <v>989</v>
      </c>
      <c r="C583" s="198" t="s">
        <v>515</v>
      </c>
      <c r="D583" s="173" t="s">
        <v>525</v>
      </c>
      <c r="E583" s="222">
        <v>120000.0</v>
      </c>
      <c r="F583" s="173" t="s">
        <v>990</v>
      </c>
      <c r="G583" s="183" t="s">
        <v>324</v>
      </c>
      <c r="H583" s="183" t="s">
        <v>665</v>
      </c>
      <c r="I583" s="183" t="s">
        <v>464</v>
      </c>
      <c r="J583" s="183">
        <v>44279.0</v>
      </c>
      <c r="K583" s="186" t="s">
        <v>611</v>
      </c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2"/>
      <c r="AT583" s="182"/>
      <c r="AU583" s="182"/>
    </row>
    <row r="584" ht="15.75" customHeight="1">
      <c r="A584" s="196">
        <v>44469.0</v>
      </c>
      <c r="B584" s="225" t="s">
        <v>991</v>
      </c>
      <c r="C584" s="198" t="s">
        <v>531</v>
      </c>
      <c r="D584" s="173" t="s">
        <v>551</v>
      </c>
      <c r="E584" s="185">
        <v>456422.62</v>
      </c>
      <c r="F584" s="173" t="s">
        <v>992</v>
      </c>
      <c r="G584" s="173" t="s">
        <v>41</v>
      </c>
      <c r="H584" s="173" t="s">
        <v>42</v>
      </c>
      <c r="I584" s="173" t="s">
        <v>384</v>
      </c>
      <c r="J584" s="183">
        <v>44130.0</v>
      </c>
      <c r="K584" s="190" t="s">
        <v>529</v>
      </c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2"/>
      <c r="AT584" s="182"/>
      <c r="AU584" s="182"/>
    </row>
    <row r="585" ht="15.75" customHeight="1">
      <c r="A585" s="196">
        <v>44469.0</v>
      </c>
      <c r="B585" s="223" t="s">
        <v>856</v>
      </c>
      <c r="C585" s="198" t="s">
        <v>515</v>
      </c>
      <c r="D585" s="173" t="s">
        <v>525</v>
      </c>
      <c r="E585" s="222">
        <v>100000.0</v>
      </c>
      <c r="F585" s="173" t="s">
        <v>857</v>
      </c>
      <c r="G585" s="183" t="s">
        <v>324</v>
      </c>
      <c r="H585" s="183" t="s">
        <v>665</v>
      </c>
      <c r="I585" s="183" t="s">
        <v>460</v>
      </c>
      <c r="J585" s="183">
        <v>44321.0</v>
      </c>
      <c r="K585" s="186" t="s">
        <v>543</v>
      </c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82"/>
      <c r="AT585" s="182"/>
      <c r="AU585" s="182"/>
    </row>
    <row r="586" ht="15.75" customHeight="1">
      <c r="A586" s="196">
        <v>44470.0</v>
      </c>
      <c r="B586" s="188" t="s">
        <v>777</v>
      </c>
      <c r="C586" s="198" t="s">
        <v>515</v>
      </c>
      <c r="D586" s="173" t="s">
        <v>525</v>
      </c>
      <c r="E586" s="222">
        <v>14000.0</v>
      </c>
      <c r="F586" s="173" t="s">
        <v>778</v>
      </c>
      <c r="G586" s="183" t="s">
        <v>324</v>
      </c>
      <c r="H586" s="183" t="s">
        <v>665</v>
      </c>
      <c r="I586" s="183" t="s">
        <v>462</v>
      </c>
      <c r="J586" s="183">
        <v>44280.0</v>
      </c>
      <c r="K586" s="186" t="s">
        <v>529</v>
      </c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82"/>
      <c r="AT586" s="182"/>
      <c r="AU586" s="182"/>
    </row>
    <row r="587" ht="15.75" customHeight="1">
      <c r="A587" s="196">
        <v>44470.0</v>
      </c>
      <c r="B587" s="223" t="s">
        <v>794</v>
      </c>
      <c r="C587" s="198" t="s">
        <v>515</v>
      </c>
      <c r="D587" s="173" t="s">
        <v>525</v>
      </c>
      <c r="E587" s="222">
        <v>45000.0</v>
      </c>
      <c r="F587" s="173" t="s">
        <v>795</v>
      </c>
      <c r="G587" s="183" t="s">
        <v>324</v>
      </c>
      <c r="H587" s="183" t="s">
        <v>665</v>
      </c>
      <c r="I587" s="183" t="s">
        <v>464</v>
      </c>
      <c r="J587" s="183">
        <v>44266.0</v>
      </c>
      <c r="K587" s="186" t="s">
        <v>543</v>
      </c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2"/>
      <c r="AT587" s="182"/>
      <c r="AU587" s="182"/>
    </row>
    <row r="588" ht="15.75" customHeight="1">
      <c r="A588" s="196">
        <v>44470.0</v>
      </c>
      <c r="B588" s="223" t="s">
        <v>806</v>
      </c>
      <c r="C588" s="198" t="s">
        <v>515</v>
      </c>
      <c r="D588" s="173" t="s">
        <v>525</v>
      </c>
      <c r="E588" s="222">
        <v>10000.0</v>
      </c>
      <c r="F588" s="173" t="s">
        <v>807</v>
      </c>
      <c r="G588" s="183" t="s">
        <v>324</v>
      </c>
      <c r="H588" s="183" t="s">
        <v>665</v>
      </c>
      <c r="I588" s="183" t="s">
        <v>464</v>
      </c>
      <c r="J588" s="183">
        <v>44260.0</v>
      </c>
      <c r="K588" s="186" t="s">
        <v>529</v>
      </c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182"/>
      <c r="AT588" s="182"/>
      <c r="AU588" s="182"/>
    </row>
    <row r="589" ht="15.75" customHeight="1">
      <c r="A589" s="196">
        <v>44470.0</v>
      </c>
      <c r="B589" s="223" t="s">
        <v>993</v>
      </c>
      <c r="C589" s="198" t="s">
        <v>515</v>
      </c>
      <c r="D589" s="173" t="s">
        <v>525</v>
      </c>
      <c r="E589" s="222">
        <v>100000.0</v>
      </c>
      <c r="F589" s="173" t="s">
        <v>994</v>
      </c>
      <c r="G589" s="183" t="s">
        <v>324</v>
      </c>
      <c r="H589" s="183" t="s">
        <v>665</v>
      </c>
      <c r="I589" s="183" t="s">
        <v>460</v>
      </c>
      <c r="J589" s="183">
        <v>44393.0</v>
      </c>
      <c r="K589" s="186" t="s">
        <v>995</v>
      </c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182"/>
      <c r="AT589" s="182"/>
      <c r="AU589" s="182"/>
    </row>
    <row r="590" ht="15.75" customHeight="1">
      <c r="A590" s="220">
        <v>44470.0</v>
      </c>
      <c r="B590" s="207" t="s">
        <v>806</v>
      </c>
      <c r="C590" s="173" t="s">
        <v>515</v>
      </c>
      <c r="D590" s="173" t="s">
        <v>516</v>
      </c>
      <c r="E590" s="185">
        <v>151371.24</v>
      </c>
      <c r="F590" s="173" t="s">
        <v>807</v>
      </c>
      <c r="G590" s="183" t="s">
        <v>324</v>
      </c>
      <c r="H590" s="183" t="s">
        <v>665</v>
      </c>
      <c r="I590" s="183" t="s">
        <v>464</v>
      </c>
      <c r="J590" s="183">
        <v>44260.0</v>
      </c>
      <c r="K590" s="186" t="s">
        <v>529</v>
      </c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82"/>
      <c r="AT590" s="182"/>
      <c r="AU590" s="182"/>
    </row>
    <row r="591" ht="15.75" customHeight="1">
      <c r="A591" s="196">
        <v>44473.0</v>
      </c>
      <c r="B591" s="184" t="s">
        <v>989</v>
      </c>
      <c r="C591" s="198" t="s">
        <v>515</v>
      </c>
      <c r="D591" s="173" t="s">
        <v>525</v>
      </c>
      <c r="E591" s="222">
        <v>80000.0</v>
      </c>
      <c r="F591" s="173" t="s">
        <v>990</v>
      </c>
      <c r="G591" s="183" t="s">
        <v>324</v>
      </c>
      <c r="H591" s="183" t="s">
        <v>665</v>
      </c>
      <c r="I591" s="183" t="s">
        <v>464</v>
      </c>
      <c r="J591" s="183">
        <v>44279.0</v>
      </c>
      <c r="K591" s="186" t="s">
        <v>611</v>
      </c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182"/>
      <c r="AT591" s="182"/>
      <c r="AU591" s="182"/>
    </row>
    <row r="592" ht="15.75" customHeight="1">
      <c r="A592" s="220">
        <v>44473.0</v>
      </c>
      <c r="B592" s="188" t="s">
        <v>898</v>
      </c>
      <c r="C592" s="173" t="s">
        <v>531</v>
      </c>
      <c r="D592" s="173" t="s">
        <v>516</v>
      </c>
      <c r="E592" s="185">
        <v>0.0</v>
      </c>
      <c r="F592" s="173" t="s">
        <v>899</v>
      </c>
      <c r="G592" s="173" t="s">
        <v>41</v>
      </c>
      <c r="H592" s="173" t="s">
        <v>42</v>
      </c>
      <c r="I592" s="173" t="s">
        <v>454</v>
      </c>
      <c r="J592" s="183">
        <v>44397.0</v>
      </c>
      <c r="K592" s="190" t="s">
        <v>543</v>
      </c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182"/>
      <c r="AT592" s="182"/>
      <c r="AU592" s="182"/>
    </row>
    <row r="593" ht="15.75" customHeight="1">
      <c r="A593" s="220">
        <v>44473.0</v>
      </c>
      <c r="B593" s="224" t="s">
        <v>996</v>
      </c>
      <c r="C593" s="173" t="s">
        <v>531</v>
      </c>
      <c r="D593" s="173" t="s">
        <v>516</v>
      </c>
      <c r="E593" s="185">
        <v>0.0</v>
      </c>
      <c r="F593" s="173" t="s">
        <v>997</v>
      </c>
      <c r="G593" s="173" t="s">
        <v>324</v>
      </c>
      <c r="H593" s="173" t="s">
        <v>42</v>
      </c>
      <c r="I593" s="173" t="s">
        <v>337</v>
      </c>
      <c r="J593" s="183">
        <v>44302.0</v>
      </c>
      <c r="K593" s="190" t="s">
        <v>518</v>
      </c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182"/>
      <c r="AT593" s="182"/>
      <c r="AU593" s="182"/>
    </row>
    <row r="594" ht="15.75" customHeight="1">
      <c r="A594" s="220">
        <v>44473.0</v>
      </c>
      <c r="B594" s="184" t="s">
        <v>998</v>
      </c>
      <c r="C594" s="173" t="s">
        <v>515</v>
      </c>
      <c r="D594" s="173" t="s">
        <v>516</v>
      </c>
      <c r="E594" s="185">
        <v>172836.33</v>
      </c>
      <c r="F594" s="173" t="s">
        <v>999</v>
      </c>
      <c r="G594" s="183" t="s">
        <v>319</v>
      </c>
      <c r="H594" s="183" t="s">
        <v>42</v>
      </c>
      <c r="I594" s="183" t="s">
        <v>368</v>
      </c>
      <c r="J594" s="183">
        <v>43865.0</v>
      </c>
      <c r="K594" s="186" t="s">
        <v>529</v>
      </c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  <c r="AO594" s="182"/>
      <c r="AP594" s="182"/>
      <c r="AQ594" s="182"/>
      <c r="AR594" s="182"/>
      <c r="AS594" s="182"/>
      <c r="AT594" s="182"/>
      <c r="AU594" s="182"/>
    </row>
    <row r="595" ht="15.75" customHeight="1">
      <c r="A595" s="220">
        <v>44473.0</v>
      </c>
      <c r="B595" s="224" t="s">
        <v>649</v>
      </c>
      <c r="C595" s="173" t="s">
        <v>515</v>
      </c>
      <c r="D595" s="173" t="s">
        <v>516</v>
      </c>
      <c r="E595" s="185">
        <v>154589.27</v>
      </c>
      <c r="F595" s="173" t="s">
        <v>650</v>
      </c>
      <c r="G595" s="183" t="s">
        <v>319</v>
      </c>
      <c r="H595" s="183" t="s">
        <v>42</v>
      </c>
      <c r="I595" s="183" t="s">
        <v>368</v>
      </c>
      <c r="J595" s="183">
        <v>43873.0</v>
      </c>
      <c r="K595" s="186" t="s">
        <v>529</v>
      </c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2"/>
      <c r="AC595" s="182"/>
      <c r="AD595" s="182"/>
      <c r="AE595" s="182"/>
      <c r="AF595" s="182"/>
      <c r="AG595" s="182"/>
      <c r="AH595" s="182"/>
      <c r="AI595" s="182"/>
      <c r="AJ595" s="182"/>
      <c r="AK595" s="182"/>
      <c r="AL595" s="182"/>
      <c r="AM595" s="182"/>
      <c r="AN595" s="182"/>
      <c r="AO595" s="182"/>
      <c r="AP595" s="182"/>
      <c r="AQ595" s="182"/>
      <c r="AR595" s="182"/>
      <c r="AS595" s="182"/>
      <c r="AT595" s="182"/>
      <c r="AU595" s="182"/>
    </row>
    <row r="596" ht="15.75" customHeight="1">
      <c r="A596" s="220">
        <v>44473.0</v>
      </c>
      <c r="B596" s="207" t="s">
        <v>989</v>
      </c>
      <c r="C596" s="173" t="s">
        <v>515</v>
      </c>
      <c r="D596" s="173" t="s">
        <v>516</v>
      </c>
      <c r="E596" s="185">
        <v>237009.79</v>
      </c>
      <c r="F596" s="173" t="s">
        <v>990</v>
      </c>
      <c r="G596" s="183" t="s">
        <v>324</v>
      </c>
      <c r="H596" s="183" t="s">
        <v>665</v>
      </c>
      <c r="I596" s="183" t="s">
        <v>464</v>
      </c>
      <c r="J596" s="183">
        <v>44279.0</v>
      </c>
      <c r="K596" s="186" t="s">
        <v>611</v>
      </c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182"/>
      <c r="AT596" s="182"/>
      <c r="AU596" s="182"/>
    </row>
    <row r="597" ht="15.75" customHeight="1">
      <c r="A597" s="196">
        <v>44474.0</v>
      </c>
      <c r="B597" s="188" t="s">
        <v>806</v>
      </c>
      <c r="C597" s="198" t="s">
        <v>515</v>
      </c>
      <c r="D597" s="173" t="s">
        <v>525</v>
      </c>
      <c r="E597" s="200">
        <v>49307.71</v>
      </c>
      <c r="F597" s="173" t="s">
        <v>807</v>
      </c>
      <c r="G597" s="183" t="s">
        <v>324</v>
      </c>
      <c r="H597" s="183" t="s">
        <v>665</v>
      </c>
      <c r="I597" s="183" t="s">
        <v>464</v>
      </c>
      <c r="J597" s="183">
        <v>44260.0</v>
      </c>
      <c r="K597" s="186" t="s">
        <v>529</v>
      </c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182"/>
      <c r="AT597" s="182"/>
      <c r="AU597" s="182"/>
    </row>
    <row r="598" ht="15.75" customHeight="1">
      <c r="A598" s="196">
        <v>44474.0</v>
      </c>
      <c r="B598" s="188" t="s">
        <v>835</v>
      </c>
      <c r="C598" s="198" t="s">
        <v>515</v>
      </c>
      <c r="D598" s="173" t="s">
        <v>525</v>
      </c>
      <c r="E598" s="222">
        <v>56000.0</v>
      </c>
      <c r="F598" s="173" t="s">
        <v>836</v>
      </c>
      <c r="G598" s="183" t="s">
        <v>324</v>
      </c>
      <c r="H598" s="183" t="s">
        <v>665</v>
      </c>
      <c r="I598" s="183" t="s">
        <v>462</v>
      </c>
      <c r="J598" s="183">
        <v>44280.0</v>
      </c>
      <c r="K598" s="186" t="s">
        <v>668</v>
      </c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182"/>
      <c r="AT598" s="182"/>
      <c r="AU598" s="182"/>
    </row>
    <row r="599" ht="15.75" customHeight="1">
      <c r="A599" s="196">
        <v>44474.0</v>
      </c>
      <c r="B599" s="188" t="s">
        <v>971</v>
      </c>
      <c r="C599" s="198" t="s">
        <v>515</v>
      </c>
      <c r="D599" s="173" t="s">
        <v>525</v>
      </c>
      <c r="E599" s="222">
        <v>5500.0</v>
      </c>
      <c r="F599" s="173" t="s">
        <v>972</v>
      </c>
      <c r="G599" s="183" t="s">
        <v>324</v>
      </c>
      <c r="H599" s="183" t="s">
        <v>665</v>
      </c>
      <c r="I599" s="183" t="s">
        <v>460</v>
      </c>
      <c r="J599" s="183">
        <v>44319.0</v>
      </c>
      <c r="K599" s="186" t="s">
        <v>611</v>
      </c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182"/>
      <c r="AT599" s="182"/>
      <c r="AU599" s="182"/>
    </row>
    <row r="600" ht="15.75" customHeight="1">
      <c r="A600" s="196">
        <v>44474.0</v>
      </c>
      <c r="B600" s="188" t="s">
        <v>833</v>
      </c>
      <c r="C600" s="198" t="s">
        <v>515</v>
      </c>
      <c r="D600" s="173" t="s">
        <v>525</v>
      </c>
      <c r="E600" s="222">
        <v>175000.0</v>
      </c>
      <c r="F600" s="173" t="s">
        <v>834</v>
      </c>
      <c r="G600" s="183" t="s">
        <v>324</v>
      </c>
      <c r="H600" s="183" t="s">
        <v>665</v>
      </c>
      <c r="I600" s="183" t="s">
        <v>462</v>
      </c>
      <c r="J600" s="183">
        <v>44313.0</v>
      </c>
      <c r="K600" s="186" t="s">
        <v>529</v>
      </c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2"/>
      <c r="AT600" s="182"/>
      <c r="AU600" s="182"/>
    </row>
    <row r="601" ht="15.75" customHeight="1">
      <c r="A601" s="196">
        <v>44474.0</v>
      </c>
      <c r="B601" s="188" t="s">
        <v>1000</v>
      </c>
      <c r="C601" s="198" t="s">
        <v>515</v>
      </c>
      <c r="D601" s="173" t="s">
        <v>525</v>
      </c>
      <c r="E601" s="222">
        <v>10000.0</v>
      </c>
      <c r="F601" s="173" t="s">
        <v>1001</v>
      </c>
      <c r="G601" s="183" t="s">
        <v>324</v>
      </c>
      <c r="H601" s="183" t="s">
        <v>665</v>
      </c>
      <c r="I601" s="183" t="s">
        <v>462</v>
      </c>
      <c r="J601" s="183">
        <v>44421.0</v>
      </c>
      <c r="K601" s="186" t="s">
        <v>529</v>
      </c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2"/>
      <c r="AT601" s="182"/>
      <c r="AU601" s="182"/>
    </row>
    <row r="602" ht="15.75" customHeight="1">
      <c r="A602" s="196">
        <v>44474.0</v>
      </c>
      <c r="B602" s="188" t="s">
        <v>886</v>
      </c>
      <c r="C602" s="198" t="s">
        <v>515</v>
      </c>
      <c r="D602" s="173" t="s">
        <v>525</v>
      </c>
      <c r="E602" s="222">
        <v>10000.0</v>
      </c>
      <c r="F602" s="173" t="s">
        <v>887</v>
      </c>
      <c r="G602" s="183" t="s">
        <v>324</v>
      </c>
      <c r="H602" s="183" t="s">
        <v>665</v>
      </c>
      <c r="I602" s="183" t="s">
        <v>462</v>
      </c>
      <c r="J602" s="183">
        <v>44280.0</v>
      </c>
      <c r="K602" s="186" t="s">
        <v>529</v>
      </c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2"/>
      <c r="AT602" s="182"/>
      <c r="AU602" s="182"/>
    </row>
    <row r="603" ht="15.75" customHeight="1">
      <c r="A603" s="196">
        <v>44474.0</v>
      </c>
      <c r="B603" s="188" t="s">
        <v>537</v>
      </c>
      <c r="C603" s="198" t="s">
        <v>515</v>
      </c>
      <c r="D603" s="173" t="s">
        <v>525</v>
      </c>
      <c r="E603" s="222">
        <v>10000.0</v>
      </c>
      <c r="F603" s="173" t="s">
        <v>538</v>
      </c>
      <c r="G603" s="183" t="s">
        <v>319</v>
      </c>
      <c r="H603" s="183" t="s">
        <v>42</v>
      </c>
      <c r="I603" s="183" t="s">
        <v>368</v>
      </c>
      <c r="J603" s="183">
        <v>43703.0</v>
      </c>
      <c r="K603" s="186" t="s">
        <v>521</v>
      </c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2"/>
      <c r="AT603" s="182"/>
      <c r="AU603" s="182"/>
    </row>
    <row r="604" ht="15.75" customHeight="1">
      <c r="A604" s="196">
        <v>44474.0</v>
      </c>
      <c r="B604" s="188" t="s">
        <v>663</v>
      </c>
      <c r="C604" s="198" t="s">
        <v>515</v>
      </c>
      <c r="D604" s="173" t="s">
        <v>525</v>
      </c>
      <c r="E604" s="222">
        <v>40000.0</v>
      </c>
      <c r="F604" s="173" t="s">
        <v>664</v>
      </c>
      <c r="G604" s="183" t="s">
        <v>324</v>
      </c>
      <c r="H604" s="183" t="s">
        <v>665</v>
      </c>
      <c r="I604" s="183" t="s">
        <v>462</v>
      </c>
      <c r="J604" s="183">
        <v>44321.0</v>
      </c>
      <c r="K604" s="186" t="s">
        <v>529</v>
      </c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2"/>
      <c r="AT604" s="182"/>
      <c r="AU604" s="182"/>
    </row>
    <row r="605" ht="15.75" customHeight="1">
      <c r="A605" s="196">
        <v>44474.0</v>
      </c>
      <c r="B605" s="188" t="s">
        <v>1002</v>
      </c>
      <c r="C605" s="198" t="s">
        <v>515</v>
      </c>
      <c r="D605" s="173" t="s">
        <v>525</v>
      </c>
      <c r="E605" s="222">
        <v>150000.0</v>
      </c>
      <c r="F605" s="173" t="s">
        <v>1003</v>
      </c>
      <c r="G605" s="183" t="s">
        <v>319</v>
      </c>
      <c r="H605" s="183" t="s">
        <v>42</v>
      </c>
      <c r="I605" s="183" t="s">
        <v>368</v>
      </c>
      <c r="J605" s="183">
        <v>43879.0</v>
      </c>
      <c r="K605" s="186" t="s">
        <v>529</v>
      </c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182"/>
      <c r="AT605" s="182"/>
      <c r="AU605" s="182"/>
    </row>
    <row r="606" ht="15.75" customHeight="1">
      <c r="A606" s="196">
        <v>44475.0</v>
      </c>
      <c r="B606" s="188" t="s">
        <v>989</v>
      </c>
      <c r="C606" s="198" t="s">
        <v>515</v>
      </c>
      <c r="D606" s="173" t="s">
        <v>525</v>
      </c>
      <c r="E606" s="222">
        <v>30000.0</v>
      </c>
      <c r="F606" s="173" t="s">
        <v>990</v>
      </c>
      <c r="G606" s="183" t="s">
        <v>324</v>
      </c>
      <c r="H606" s="183" t="s">
        <v>665</v>
      </c>
      <c r="I606" s="183" t="s">
        <v>464</v>
      </c>
      <c r="J606" s="183">
        <v>44279.0</v>
      </c>
      <c r="K606" s="186" t="s">
        <v>611</v>
      </c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182"/>
      <c r="AT606" s="182"/>
      <c r="AU606" s="182"/>
    </row>
    <row r="607" ht="15.75" customHeight="1">
      <c r="A607" s="196">
        <v>44475.0</v>
      </c>
      <c r="B607" s="188" t="s">
        <v>792</v>
      </c>
      <c r="C607" s="198" t="s">
        <v>515</v>
      </c>
      <c r="D607" s="173" t="s">
        <v>525</v>
      </c>
      <c r="E607" s="222">
        <v>20000.0</v>
      </c>
      <c r="F607" s="173" t="s">
        <v>793</v>
      </c>
      <c r="G607" s="183" t="s">
        <v>324</v>
      </c>
      <c r="H607" s="183" t="s">
        <v>665</v>
      </c>
      <c r="I607" s="183" t="s">
        <v>460</v>
      </c>
      <c r="J607" s="183">
        <v>44322.0</v>
      </c>
      <c r="K607" s="186" t="s">
        <v>529</v>
      </c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182"/>
      <c r="AT607" s="182"/>
      <c r="AU607" s="182"/>
    </row>
    <row r="608" ht="15.75" customHeight="1">
      <c r="A608" s="196">
        <v>44476.0</v>
      </c>
      <c r="B608" s="188" t="s">
        <v>1004</v>
      </c>
      <c r="C608" s="198" t="s">
        <v>515</v>
      </c>
      <c r="D608" s="173" t="s">
        <v>551</v>
      </c>
      <c r="E608" s="226">
        <v>121689.31</v>
      </c>
      <c r="F608" s="173" t="s">
        <v>1005</v>
      </c>
      <c r="G608" s="183" t="s">
        <v>324</v>
      </c>
      <c r="H608" s="183" t="s">
        <v>665</v>
      </c>
      <c r="I608" s="183" t="s">
        <v>462</v>
      </c>
      <c r="J608" s="183">
        <v>44333.0</v>
      </c>
      <c r="K608" s="186" t="s">
        <v>529</v>
      </c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2"/>
      <c r="AT608" s="182"/>
      <c r="AU608" s="182"/>
    </row>
    <row r="609" ht="15.75" customHeight="1">
      <c r="A609" s="196">
        <v>44477.0</v>
      </c>
      <c r="B609" s="227" t="s">
        <v>716</v>
      </c>
      <c r="C609" s="198" t="s">
        <v>531</v>
      </c>
      <c r="D609" s="173" t="s">
        <v>551</v>
      </c>
      <c r="E609" s="226">
        <v>94947.93</v>
      </c>
      <c r="F609" s="173" t="s">
        <v>717</v>
      </c>
      <c r="G609" s="173" t="s">
        <v>41</v>
      </c>
      <c r="H609" s="173" t="s">
        <v>42</v>
      </c>
      <c r="I609" s="173" t="s">
        <v>450</v>
      </c>
      <c r="J609" s="183">
        <v>44105.0</v>
      </c>
      <c r="K609" s="190" t="s">
        <v>518</v>
      </c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182"/>
      <c r="AT609" s="182"/>
      <c r="AU609" s="182"/>
    </row>
    <row r="610" ht="15.75" customHeight="1">
      <c r="A610" s="220">
        <v>44477.0</v>
      </c>
      <c r="B610" s="184" t="s">
        <v>1006</v>
      </c>
      <c r="C610" s="173" t="s">
        <v>531</v>
      </c>
      <c r="D610" s="173" t="s">
        <v>516</v>
      </c>
      <c r="E610" s="185">
        <v>0.0</v>
      </c>
      <c r="F610" s="173" t="s">
        <v>879</v>
      </c>
      <c r="G610" s="173" t="s">
        <v>41</v>
      </c>
      <c r="H610" s="173" t="s">
        <v>42</v>
      </c>
      <c r="I610" s="173" t="s">
        <v>339</v>
      </c>
      <c r="J610" s="183">
        <v>44238.0</v>
      </c>
      <c r="K610" s="190" t="s">
        <v>611</v>
      </c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182"/>
      <c r="AT610" s="182"/>
      <c r="AU610" s="182"/>
    </row>
    <row r="611" ht="15.75" customHeight="1">
      <c r="A611" s="196">
        <v>44480.0</v>
      </c>
      <c r="B611" s="223" t="s">
        <v>944</v>
      </c>
      <c r="C611" s="198" t="s">
        <v>515</v>
      </c>
      <c r="D611" s="173" t="s">
        <v>525</v>
      </c>
      <c r="E611" s="222">
        <v>20000.0</v>
      </c>
      <c r="F611" s="173" t="s">
        <v>945</v>
      </c>
      <c r="G611" s="183" t="s">
        <v>324</v>
      </c>
      <c r="H611" s="183" t="s">
        <v>665</v>
      </c>
      <c r="I611" s="183" t="s">
        <v>462</v>
      </c>
      <c r="J611" s="183">
        <v>44263.0</v>
      </c>
      <c r="K611" s="186" t="s">
        <v>543</v>
      </c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182"/>
      <c r="AT611" s="182"/>
      <c r="AU611" s="182"/>
    </row>
    <row r="612" ht="15.75" customHeight="1">
      <c r="A612" s="220">
        <v>44480.0</v>
      </c>
      <c r="B612" s="207" t="s">
        <v>1007</v>
      </c>
      <c r="C612" s="173" t="s">
        <v>515</v>
      </c>
      <c r="D612" s="173" t="s">
        <v>516</v>
      </c>
      <c r="E612" s="185">
        <v>489398.81</v>
      </c>
      <c r="F612" s="173" t="s">
        <v>1008</v>
      </c>
      <c r="G612" s="183" t="s">
        <v>324</v>
      </c>
      <c r="H612" s="183" t="s">
        <v>665</v>
      </c>
      <c r="I612" s="183" t="s">
        <v>460</v>
      </c>
      <c r="J612" s="183">
        <v>44280.0</v>
      </c>
      <c r="K612" s="186" t="s">
        <v>611</v>
      </c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182"/>
      <c r="AT612" s="182"/>
      <c r="AU612" s="182"/>
    </row>
    <row r="613" ht="15.75" customHeight="1">
      <c r="A613" s="196">
        <v>44482.0</v>
      </c>
      <c r="B613" s="188" t="s">
        <v>1009</v>
      </c>
      <c r="C613" s="198" t="s">
        <v>531</v>
      </c>
      <c r="D613" s="173" t="s">
        <v>551</v>
      </c>
      <c r="E613" s="226">
        <v>274363.67</v>
      </c>
      <c r="F613" s="173" t="s">
        <v>1010</v>
      </c>
      <c r="G613" s="173" t="s">
        <v>324</v>
      </c>
      <c r="H613" s="173" t="s">
        <v>66</v>
      </c>
      <c r="I613" s="173" t="s">
        <v>331</v>
      </c>
      <c r="J613" s="183">
        <v>44356.0</v>
      </c>
      <c r="K613" s="190" t="s">
        <v>543</v>
      </c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2"/>
      <c r="AC613" s="182"/>
      <c r="AD613" s="182"/>
      <c r="AE613" s="182"/>
      <c r="AF613" s="182"/>
      <c r="AG613" s="182"/>
      <c r="AH613" s="182"/>
      <c r="AI613" s="182"/>
      <c r="AJ613" s="182"/>
      <c r="AK613" s="182"/>
      <c r="AL613" s="182"/>
      <c r="AM613" s="182"/>
      <c r="AN613" s="182"/>
      <c r="AO613" s="182"/>
      <c r="AP613" s="182"/>
      <c r="AQ613" s="182"/>
      <c r="AR613" s="182"/>
      <c r="AS613" s="182"/>
      <c r="AT613" s="182"/>
      <c r="AU613" s="182"/>
    </row>
    <row r="614" ht="15.75" customHeight="1">
      <c r="A614" s="196">
        <v>44482.0</v>
      </c>
      <c r="B614" s="184" t="s">
        <v>1011</v>
      </c>
      <c r="C614" s="198" t="s">
        <v>531</v>
      </c>
      <c r="D614" s="173" t="s">
        <v>525</v>
      </c>
      <c r="E614" s="226">
        <v>150000.0</v>
      </c>
      <c r="F614" s="173" t="s">
        <v>1012</v>
      </c>
      <c r="G614" s="173" t="s">
        <v>319</v>
      </c>
      <c r="H614" s="173" t="s">
        <v>42</v>
      </c>
      <c r="I614" s="173" t="s">
        <v>319</v>
      </c>
      <c r="J614" s="183">
        <v>44118.0</v>
      </c>
      <c r="K614" s="190" t="s">
        <v>518</v>
      </c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182"/>
      <c r="AT614" s="182"/>
      <c r="AU614" s="182"/>
    </row>
    <row r="615" ht="15.75" customHeight="1">
      <c r="A615" s="220">
        <v>44482.0</v>
      </c>
      <c r="B615" s="184" t="s">
        <v>554</v>
      </c>
      <c r="C615" s="173" t="s">
        <v>515</v>
      </c>
      <c r="D615" s="173" t="s">
        <v>516</v>
      </c>
      <c r="E615" s="185">
        <v>15.64</v>
      </c>
      <c r="F615" s="173" t="s">
        <v>555</v>
      </c>
      <c r="G615" s="183" t="s">
        <v>319</v>
      </c>
      <c r="H615" s="183" t="s">
        <v>42</v>
      </c>
      <c r="I615" s="183" t="s">
        <v>458</v>
      </c>
      <c r="J615" s="183">
        <v>43559.0</v>
      </c>
      <c r="K615" s="186" t="s">
        <v>521</v>
      </c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/>
      <c r="AR615" s="182"/>
      <c r="AS615" s="182"/>
      <c r="AT615" s="182"/>
      <c r="AU615" s="182"/>
    </row>
    <row r="616" ht="15.75" customHeight="1">
      <c r="A616" s="220">
        <v>44482.0</v>
      </c>
      <c r="B616" s="184" t="s">
        <v>595</v>
      </c>
      <c r="C616" s="173" t="s">
        <v>515</v>
      </c>
      <c r="D616" s="173" t="s">
        <v>516</v>
      </c>
      <c r="E616" s="185">
        <v>115.28</v>
      </c>
      <c r="F616" s="173" t="s">
        <v>596</v>
      </c>
      <c r="G616" s="183" t="s">
        <v>319</v>
      </c>
      <c r="H616" s="183" t="s">
        <v>42</v>
      </c>
      <c r="I616" s="183" t="s">
        <v>368</v>
      </c>
      <c r="J616" s="183">
        <v>43620.0</v>
      </c>
      <c r="K616" s="186" t="s">
        <v>518</v>
      </c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  <c r="AA616" s="182"/>
      <c r="AB616" s="182"/>
      <c r="AC616" s="182"/>
      <c r="AD616" s="182"/>
      <c r="AE616" s="182"/>
      <c r="AF616" s="182"/>
      <c r="AG616" s="182"/>
      <c r="AH616" s="182"/>
      <c r="AI616" s="182"/>
      <c r="AJ616" s="182"/>
      <c r="AK616" s="182"/>
      <c r="AL616" s="182"/>
      <c r="AM616" s="182"/>
      <c r="AN616" s="182"/>
      <c r="AO616" s="182"/>
      <c r="AP616" s="182"/>
      <c r="AQ616" s="182"/>
      <c r="AR616" s="182"/>
      <c r="AS616" s="182"/>
      <c r="AT616" s="182"/>
      <c r="AU616" s="182"/>
    </row>
    <row r="617" ht="15.75" customHeight="1">
      <c r="A617" s="220">
        <v>44482.0</v>
      </c>
      <c r="B617" s="184" t="s">
        <v>619</v>
      </c>
      <c r="C617" s="173" t="s">
        <v>515</v>
      </c>
      <c r="D617" s="173" t="s">
        <v>516</v>
      </c>
      <c r="E617" s="185">
        <v>13.08</v>
      </c>
      <c r="F617" s="173" t="s">
        <v>620</v>
      </c>
      <c r="G617" s="183" t="s">
        <v>319</v>
      </c>
      <c r="H617" s="183" t="s">
        <v>42</v>
      </c>
      <c r="I617" s="183" t="s">
        <v>368</v>
      </c>
      <c r="J617" s="183">
        <v>43675.0</v>
      </c>
      <c r="K617" s="186" t="s">
        <v>521</v>
      </c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2"/>
      <c r="AC617" s="182"/>
      <c r="AD617" s="182"/>
      <c r="AE617" s="182"/>
      <c r="AF617" s="182"/>
      <c r="AG617" s="182"/>
      <c r="AH617" s="182"/>
      <c r="AI617" s="182"/>
      <c r="AJ617" s="182"/>
      <c r="AK617" s="182"/>
      <c r="AL617" s="182"/>
      <c r="AM617" s="182"/>
      <c r="AN617" s="182"/>
      <c r="AO617" s="182"/>
      <c r="AP617" s="182"/>
      <c r="AQ617" s="182"/>
      <c r="AR617" s="182"/>
      <c r="AS617" s="182"/>
      <c r="AT617" s="182"/>
      <c r="AU617" s="182"/>
    </row>
    <row r="618" ht="15.75" customHeight="1">
      <c r="A618" s="220">
        <v>44482.0</v>
      </c>
      <c r="B618" s="184" t="s">
        <v>1013</v>
      </c>
      <c r="C618" s="173" t="s">
        <v>515</v>
      </c>
      <c r="D618" s="173" t="s">
        <v>516</v>
      </c>
      <c r="E618" s="185"/>
      <c r="F618" s="173" t="s">
        <v>1014</v>
      </c>
      <c r="G618" s="183" t="s">
        <v>319</v>
      </c>
      <c r="H618" s="183" t="s">
        <v>42</v>
      </c>
      <c r="I618" s="183" t="s">
        <v>319</v>
      </c>
      <c r="J618" s="183" t="s">
        <v>753</v>
      </c>
      <c r="K618" s="186" t="s">
        <v>529</v>
      </c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182"/>
      <c r="AT618" s="182"/>
      <c r="AU618" s="182"/>
    </row>
    <row r="619" ht="15.75" customHeight="1">
      <c r="A619" s="220">
        <v>44482.0</v>
      </c>
      <c r="B619" s="184" t="s">
        <v>775</v>
      </c>
      <c r="C619" s="173" t="s">
        <v>515</v>
      </c>
      <c r="D619" s="173" t="s">
        <v>516</v>
      </c>
      <c r="E619" s="185">
        <v>3049.18</v>
      </c>
      <c r="F619" s="173" t="s">
        <v>776</v>
      </c>
      <c r="G619" s="183" t="s">
        <v>319</v>
      </c>
      <c r="H619" s="183" t="s">
        <v>42</v>
      </c>
      <c r="I619" s="183" t="s">
        <v>319</v>
      </c>
      <c r="J619" s="183">
        <v>44124.0</v>
      </c>
      <c r="K619" s="186" t="s">
        <v>529</v>
      </c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2"/>
      <c r="AD619" s="182"/>
      <c r="AE619" s="182"/>
      <c r="AF619" s="182"/>
      <c r="AG619" s="182"/>
      <c r="AH619" s="182"/>
      <c r="AI619" s="182"/>
      <c r="AJ619" s="182"/>
      <c r="AK619" s="182"/>
      <c r="AL619" s="182"/>
      <c r="AM619" s="182"/>
      <c r="AN619" s="182"/>
      <c r="AO619" s="182"/>
      <c r="AP619" s="182"/>
      <c r="AQ619" s="182"/>
      <c r="AR619" s="182"/>
      <c r="AS619" s="182"/>
      <c r="AT619" s="182"/>
      <c r="AU619" s="182"/>
    </row>
    <row r="620" ht="15.75" customHeight="1">
      <c r="A620" s="220">
        <v>44482.0</v>
      </c>
      <c r="B620" s="184" t="s">
        <v>773</v>
      </c>
      <c r="C620" s="173" t="s">
        <v>515</v>
      </c>
      <c r="D620" s="173" t="s">
        <v>516</v>
      </c>
      <c r="E620" s="185">
        <v>693.98</v>
      </c>
      <c r="F620" s="173" t="s">
        <v>774</v>
      </c>
      <c r="G620" s="183" t="s">
        <v>319</v>
      </c>
      <c r="H620" s="183" t="s">
        <v>42</v>
      </c>
      <c r="I620" s="183" t="s">
        <v>319</v>
      </c>
      <c r="J620" s="183">
        <v>44118.0</v>
      </c>
      <c r="K620" s="186" t="s">
        <v>529</v>
      </c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182"/>
      <c r="AT620" s="182"/>
      <c r="AU620" s="182"/>
    </row>
    <row r="621" ht="15.75" customHeight="1">
      <c r="A621" s="220">
        <v>44482.0</v>
      </c>
      <c r="B621" s="184" t="s">
        <v>1015</v>
      </c>
      <c r="C621" s="173" t="s">
        <v>515</v>
      </c>
      <c r="D621" s="173" t="s">
        <v>516</v>
      </c>
      <c r="E621" s="185"/>
      <c r="F621" s="173" t="s">
        <v>1016</v>
      </c>
      <c r="G621" s="183" t="s">
        <v>319</v>
      </c>
      <c r="H621" s="183" t="s">
        <v>42</v>
      </c>
      <c r="I621" s="183" t="s">
        <v>458</v>
      </c>
      <c r="J621" s="183">
        <v>43609.0</v>
      </c>
      <c r="K621" s="186" t="s">
        <v>518</v>
      </c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  <c r="AO621" s="182"/>
      <c r="AP621" s="182"/>
      <c r="AQ621" s="182"/>
      <c r="AR621" s="182"/>
      <c r="AS621" s="182"/>
      <c r="AT621" s="182"/>
      <c r="AU621" s="182"/>
    </row>
    <row r="622" ht="15.75" customHeight="1">
      <c r="A622" s="220">
        <v>44482.0</v>
      </c>
      <c r="B622" s="184" t="s">
        <v>1017</v>
      </c>
      <c r="C622" s="173" t="s">
        <v>515</v>
      </c>
      <c r="D622" s="173" t="s">
        <v>516</v>
      </c>
      <c r="E622" s="185"/>
      <c r="F622" s="173" t="s">
        <v>1016</v>
      </c>
      <c r="G622" s="183" t="s">
        <v>319</v>
      </c>
      <c r="H622" s="183" t="s">
        <v>42</v>
      </c>
      <c r="I622" s="183" t="s">
        <v>458</v>
      </c>
      <c r="J622" s="183">
        <v>43609.0</v>
      </c>
      <c r="K622" s="186" t="s">
        <v>543</v>
      </c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  <c r="AD622" s="182"/>
      <c r="AE622" s="182"/>
      <c r="AF622" s="182"/>
      <c r="AG622" s="182"/>
      <c r="AH622" s="182"/>
      <c r="AI622" s="182"/>
      <c r="AJ622" s="182"/>
      <c r="AK622" s="182"/>
      <c r="AL622" s="182"/>
      <c r="AM622" s="182"/>
      <c r="AN622" s="182"/>
      <c r="AO622" s="182"/>
      <c r="AP622" s="182"/>
      <c r="AQ622" s="182"/>
      <c r="AR622" s="182"/>
      <c r="AS622" s="182"/>
      <c r="AT622" s="182"/>
      <c r="AU622" s="182"/>
    </row>
    <row r="623" ht="15.75" customHeight="1">
      <c r="A623" s="220">
        <v>44482.0</v>
      </c>
      <c r="B623" s="184" t="s">
        <v>1018</v>
      </c>
      <c r="C623" s="173" t="s">
        <v>515</v>
      </c>
      <c r="D623" s="173" t="s">
        <v>516</v>
      </c>
      <c r="E623" s="185"/>
      <c r="F623" s="173"/>
      <c r="G623" s="183"/>
      <c r="H623" s="183"/>
      <c r="I623" s="183"/>
      <c r="J623" s="183"/>
      <c r="K623" s="186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182"/>
      <c r="AT623" s="182"/>
      <c r="AU623" s="182"/>
    </row>
    <row r="624" ht="15.75" customHeight="1">
      <c r="A624" s="220">
        <v>44482.0</v>
      </c>
      <c r="B624" s="184" t="s">
        <v>1019</v>
      </c>
      <c r="C624" s="173" t="s">
        <v>515</v>
      </c>
      <c r="D624" s="173" t="s">
        <v>516</v>
      </c>
      <c r="E624" s="185"/>
      <c r="F624" s="173" t="s">
        <v>1020</v>
      </c>
      <c r="G624" s="183" t="s">
        <v>319</v>
      </c>
      <c r="H624" s="183" t="s">
        <v>42</v>
      </c>
      <c r="I624" s="183" t="s">
        <v>368</v>
      </c>
      <c r="J624" s="183" t="s">
        <v>753</v>
      </c>
      <c r="K624" s="186" t="s">
        <v>529</v>
      </c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  <c r="AO624" s="182"/>
      <c r="AP624" s="182"/>
      <c r="AQ624" s="182"/>
      <c r="AR624" s="182"/>
      <c r="AS624" s="182"/>
      <c r="AT624" s="182"/>
      <c r="AU624" s="182"/>
    </row>
    <row r="625" ht="15.75" customHeight="1">
      <c r="A625" s="220">
        <v>44482.0</v>
      </c>
      <c r="B625" s="184" t="s">
        <v>716</v>
      </c>
      <c r="C625" s="173" t="s">
        <v>531</v>
      </c>
      <c r="D625" s="173" t="s">
        <v>516</v>
      </c>
      <c r="E625" s="185">
        <v>0.0</v>
      </c>
      <c r="F625" s="173" t="s">
        <v>717</v>
      </c>
      <c r="G625" s="173" t="s">
        <v>41</v>
      </c>
      <c r="H625" s="173" t="s">
        <v>42</v>
      </c>
      <c r="I625" s="173" t="s">
        <v>450</v>
      </c>
      <c r="J625" s="183">
        <v>44105.0</v>
      </c>
      <c r="K625" s="190" t="s">
        <v>518</v>
      </c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2"/>
      <c r="AD625" s="182"/>
      <c r="AE625" s="182"/>
      <c r="AF625" s="182"/>
      <c r="AG625" s="182"/>
      <c r="AH625" s="182"/>
      <c r="AI625" s="182"/>
      <c r="AJ625" s="182"/>
      <c r="AK625" s="182"/>
      <c r="AL625" s="182"/>
      <c r="AM625" s="182"/>
      <c r="AN625" s="182"/>
      <c r="AO625" s="182"/>
      <c r="AP625" s="182"/>
      <c r="AQ625" s="182"/>
      <c r="AR625" s="182"/>
      <c r="AS625" s="182"/>
      <c r="AT625" s="182"/>
      <c r="AU625" s="182"/>
    </row>
    <row r="626" ht="15.75" customHeight="1">
      <c r="A626" s="196">
        <v>44483.0</v>
      </c>
      <c r="B626" s="228" t="s">
        <v>651</v>
      </c>
      <c r="C626" s="173" t="s">
        <v>515</v>
      </c>
      <c r="D626" s="173" t="s">
        <v>551</v>
      </c>
      <c r="E626" s="229">
        <v>73572.75</v>
      </c>
      <c r="F626" s="173" t="s">
        <v>652</v>
      </c>
      <c r="G626" s="183" t="s">
        <v>319</v>
      </c>
      <c r="H626" s="183" t="s">
        <v>42</v>
      </c>
      <c r="I626" s="183" t="s">
        <v>368</v>
      </c>
      <c r="J626" s="183">
        <v>43875.0</v>
      </c>
      <c r="K626" s="186" t="s">
        <v>543</v>
      </c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182"/>
      <c r="AT626" s="182"/>
      <c r="AU626" s="182"/>
    </row>
    <row r="627" ht="15.75" customHeight="1">
      <c r="A627" s="196">
        <v>44483.0</v>
      </c>
      <c r="B627" s="228" t="s">
        <v>666</v>
      </c>
      <c r="C627" s="173" t="s">
        <v>515</v>
      </c>
      <c r="D627" s="173" t="s">
        <v>525</v>
      </c>
      <c r="E627" s="222">
        <v>10000.0</v>
      </c>
      <c r="F627" s="173" t="s">
        <v>667</v>
      </c>
      <c r="G627" s="183" t="s">
        <v>324</v>
      </c>
      <c r="H627" s="183" t="s">
        <v>665</v>
      </c>
      <c r="I627" s="183" t="s">
        <v>462</v>
      </c>
      <c r="J627" s="183">
        <v>44295.0</v>
      </c>
      <c r="K627" s="186" t="s">
        <v>668</v>
      </c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  <c r="AA627" s="182"/>
      <c r="AB627" s="182"/>
      <c r="AC627" s="182"/>
      <c r="AD627" s="182"/>
      <c r="AE627" s="182"/>
      <c r="AF627" s="182"/>
      <c r="AG627" s="182"/>
      <c r="AH627" s="182"/>
      <c r="AI627" s="182"/>
      <c r="AJ627" s="182"/>
      <c r="AK627" s="182"/>
      <c r="AL627" s="182"/>
      <c r="AM627" s="182"/>
      <c r="AN627" s="182"/>
      <c r="AO627" s="182"/>
      <c r="AP627" s="182"/>
      <c r="AQ627" s="182"/>
      <c r="AR627" s="182"/>
      <c r="AS627" s="182"/>
      <c r="AT627" s="182"/>
      <c r="AU627" s="182"/>
    </row>
    <row r="628" ht="15.75" customHeight="1">
      <c r="A628" s="196">
        <v>44484.0</v>
      </c>
      <c r="B628" s="201" t="s">
        <v>971</v>
      </c>
      <c r="C628" s="198" t="s">
        <v>515</v>
      </c>
      <c r="D628" s="173" t="s">
        <v>516</v>
      </c>
      <c r="E628" s="230">
        <v>161212.56</v>
      </c>
      <c r="F628" s="173" t="s">
        <v>972</v>
      </c>
      <c r="G628" s="183" t="s">
        <v>324</v>
      </c>
      <c r="H628" s="183" t="s">
        <v>665</v>
      </c>
      <c r="I628" s="183" t="s">
        <v>460</v>
      </c>
      <c r="J628" s="183">
        <v>44319.0</v>
      </c>
      <c r="K628" s="186" t="s">
        <v>611</v>
      </c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  <c r="AA628" s="182"/>
      <c r="AB628" s="182"/>
      <c r="AC628" s="182"/>
      <c r="AD628" s="182"/>
      <c r="AE628" s="182"/>
      <c r="AF628" s="182"/>
      <c r="AG628" s="182"/>
      <c r="AH628" s="182"/>
      <c r="AI628" s="182"/>
      <c r="AJ628" s="182"/>
      <c r="AK628" s="182"/>
      <c r="AL628" s="182"/>
      <c r="AM628" s="182"/>
      <c r="AN628" s="182"/>
      <c r="AO628" s="182"/>
      <c r="AP628" s="182"/>
      <c r="AQ628" s="182"/>
      <c r="AR628" s="182"/>
      <c r="AS628" s="182"/>
      <c r="AT628" s="182"/>
      <c r="AU628" s="182"/>
    </row>
    <row r="629" ht="15.75" customHeight="1">
      <c r="A629" s="220">
        <v>44484.0</v>
      </c>
      <c r="B629" s="184" t="s">
        <v>1021</v>
      </c>
      <c r="C629" s="173" t="s">
        <v>515</v>
      </c>
      <c r="D629" s="173" t="s">
        <v>516</v>
      </c>
      <c r="E629" s="185"/>
      <c r="F629" s="173" t="s">
        <v>1022</v>
      </c>
      <c r="G629" s="183" t="s">
        <v>319</v>
      </c>
      <c r="H629" s="183" t="s">
        <v>42</v>
      </c>
      <c r="I629" s="183" t="s">
        <v>458</v>
      </c>
      <c r="J629" s="183" t="s">
        <v>753</v>
      </c>
      <c r="K629" s="186" t="s">
        <v>543</v>
      </c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  <c r="AA629" s="182"/>
      <c r="AB629" s="182"/>
      <c r="AC629" s="182"/>
      <c r="AD629" s="182"/>
      <c r="AE629" s="182"/>
      <c r="AF629" s="182"/>
      <c r="AG629" s="182"/>
      <c r="AH629" s="182"/>
      <c r="AI629" s="182"/>
      <c r="AJ629" s="182"/>
      <c r="AK629" s="182"/>
      <c r="AL629" s="182"/>
      <c r="AM629" s="182"/>
      <c r="AN629" s="182"/>
      <c r="AO629" s="182"/>
      <c r="AP629" s="182"/>
      <c r="AQ629" s="182"/>
      <c r="AR629" s="182"/>
      <c r="AS629" s="182"/>
      <c r="AT629" s="182"/>
      <c r="AU629" s="182"/>
    </row>
    <row r="630" ht="15.75" customHeight="1">
      <c r="A630" s="220">
        <v>44484.0</v>
      </c>
      <c r="B630" s="184" t="s">
        <v>1023</v>
      </c>
      <c r="C630" s="173" t="s">
        <v>515</v>
      </c>
      <c r="D630" s="173" t="s">
        <v>516</v>
      </c>
      <c r="E630" s="185"/>
      <c r="F630" s="173" t="s">
        <v>1022</v>
      </c>
      <c r="G630" s="183" t="s">
        <v>319</v>
      </c>
      <c r="H630" s="183" t="s">
        <v>42</v>
      </c>
      <c r="I630" s="183" t="s">
        <v>458</v>
      </c>
      <c r="J630" s="183" t="s">
        <v>753</v>
      </c>
      <c r="K630" s="186" t="s">
        <v>518</v>
      </c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2"/>
      <c r="AC630" s="182"/>
      <c r="AD630" s="182"/>
      <c r="AE630" s="182"/>
      <c r="AF630" s="182"/>
      <c r="AG630" s="182"/>
      <c r="AH630" s="182"/>
      <c r="AI630" s="182"/>
      <c r="AJ630" s="182"/>
      <c r="AK630" s="182"/>
      <c r="AL630" s="182"/>
      <c r="AM630" s="182"/>
      <c r="AN630" s="182"/>
      <c r="AO630" s="182"/>
      <c r="AP630" s="182"/>
      <c r="AQ630" s="182"/>
      <c r="AR630" s="182"/>
      <c r="AS630" s="182"/>
      <c r="AT630" s="182"/>
      <c r="AU630" s="182"/>
    </row>
    <row r="631" ht="15.75" customHeight="1">
      <c r="A631" s="220">
        <v>44484.0</v>
      </c>
      <c r="B631" s="224" t="s">
        <v>724</v>
      </c>
      <c r="C631" s="173" t="s">
        <v>515</v>
      </c>
      <c r="D631" s="173" t="s">
        <v>516</v>
      </c>
      <c r="E631" s="185">
        <v>1.47</v>
      </c>
      <c r="F631" s="173" t="s">
        <v>725</v>
      </c>
      <c r="G631" s="183" t="s">
        <v>319</v>
      </c>
      <c r="H631" s="183" t="s">
        <v>42</v>
      </c>
      <c r="I631" s="183" t="s">
        <v>458</v>
      </c>
      <c r="J631" s="183">
        <v>43861.0</v>
      </c>
      <c r="K631" s="186" t="s">
        <v>543</v>
      </c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2"/>
      <c r="AC631" s="182"/>
      <c r="AD631" s="182"/>
      <c r="AE631" s="182"/>
      <c r="AF631" s="182"/>
      <c r="AG631" s="182"/>
      <c r="AH631" s="182"/>
      <c r="AI631" s="182"/>
      <c r="AJ631" s="182"/>
      <c r="AK631" s="182"/>
      <c r="AL631" s="182"/>
      <c r="AM631" s="182"/>
      <c r="AN631" s="182"/>
      <c r="AO631" s="182"/>
      <c r="AP631" s="182"/>
      <c r="AQ631" s="182"/>
      <c r="AR631" s="182"/>
      <c r="AS631" s="182"/>
      <c r="AT631" s="182"/>
      <c r="AU631" s="182"/>
    </row>
    <row r="632" ht="15.75" customHeight="1">
      <c r="A632" s="220">
        <v>44484.0</v>
      </c>
      <c r="B632" s="184" t="s">
        <v>645</v>
      </c>
      <c r="C632" s="173" t="s">
        <v>515</v>
      </c>
      <c r="D632" s="173" t="s">
        <v>516</v>
      </c>
      <c r="E632" s="185">
        <v>2.93</v>
      </c>
      <c r="F632" s="173" t="s">
        <v>646</v>
      </c>
      <c r="G632" s="183" t="s">
        <v>319</v>
      </c>
      <c r="H632" s="183" t="s">
        <v>42</v>
      </c>
      <c r="I632" s="183" t="s">
        <v>458</v>
      </c>
      <c r="J632" s="183">
        <v>43622.0</v>
      </c>
      <c r="K632" s="186" t="s">
        <v>543</v>
      </c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2"/>
      <c r="AC632" s="182"/>
      <c r="AD632" s="182"/>
      <c r="AE632" s="182"/>
      <c r="AF632" s="182"/>
      <c r="AG632" s="182"/>
      <c r="AH632" s="182"/>
      <c r="AI632" s="182"/>
      <c r="AJ632" s="182"/>
      <c r="AK632" s="182"/>
      <c r="AL632" s="182"/>
      <c r="AM632" s="182"/>
      <c r="AN632" s="182"/>
      <c r="AO632" s="182"/>
      <c r="AP632" s="182"/>
      <c r="AQ632" s="182"/>
      <c r="AR632" s="182"/>
      <c r="AS632" s="182"/>
      <c r="AT632" s="182"/>
      <c r="AU632" s="182"/>
    </row>
    <row r="633" ht="15.75" customHeight="1">
      <c r="A633" s="220">
        <v>44484.0</v>
      </c>
      <c r="B633" s="184" t="s">
        <v>1024</v>
      </c>
      <c r="C633" s="173" t="s">
        <v>515</v>
      </c>
      <c r="D633" s="173" t="s">
        <v>516</v>
      </c>
      <c r="E633" s="185"/>
      <c r="F633" s="173" t="s">
        <v>646</v>
      </c>
      <c r="G633" s="183" t="s">
        <v>319</v>
      </c>
      <c r="H633" s="183" t="s">
        <v>42</v>
      </c>
      <c r="I633" s="183" t="s">
        <v>458</v>
      </c>
      <c r="J633" s="183">
        <v>43622.0</v>
      </c>
      <c r="K633" s="186" t="s">
        <v>529</v>
      </c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2"/>
      <c r="AC633" s="182"/>
      <c r="AD633" s="182"/>
      <c r="AE633" s="182"/>
      <c r="AF633" s="182"/>
      <c r="AG633" s="182"/>
      <c r="AH633" s="182"/>
      <c r="AI633" s="182"/>
      <c r="AJ633" s="182"/>
      <c r="AK633" s="182"/>
      <c r="AL633" s="182"/>
      <c r="AM633" s="182"/>
      <c r="AN633" s="182"/>
      <c r="AO633" s="182"/>
      <c r="AP633" s="182"/>
      <c r="AQ633" s="182"/>
      <c r="AR633" s="182"/>
      <c r="AS633" s="182"/>
      <c r="AT633" s="182"/>
      <c r="AU633" s="182"/>
    </row>
    <row r="634" ht="15.75" customHeight="1">
      <c r="A634" s="220">
        <v>44484.0</v>
      </c>
      <c r="B634" s="224" t="s">
        <v>812</v>
      </c>
      <c r="C634" s="173" t="s">
        <v>515</v>
      </c>
      <c r="D634" s="173" t="s">
        <v>516</v>
      </c>
      <c r="E634" s="185">
        <v>0.22</v>
      </c>
      <c r="F634" s="173" t="s">
        <v>813</v>
      </c>
      <c r="G634" s="183" t="s">
        <v>319</v>
      </c>
      <c r="H634" s="183" t="s">
        <v>42</v>
      </c>
      <c r="I634" s="183" t="s">
        <v>319</v>
      </c>
      <c r="J634" s="183">
        <v>44036.0</v>
      </c>
      <c r="K634" s="186" t="s">
        <v>543</v>
      </c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2"/>
      <c r="AC634" s="182"/>
      <c r="AD634" s="182"/>
      <c r="AE634" s="182"/>
      <c r="AF634" s="182"/>
      <c r="AG634" s="182"/>
      <c r="AH634" s="182"/>
      <c r="AI634" s="182"/>
      <c r="AJ634" s="182"/>
      <c r="AK634" s="182"/>
      <c r="AL634" s="182"/>
      <c r="AM634" s="182"/>
      <c r="AN634" s="182"/>
      <c r="AO634" s="182"/>
      <c r="AP634" s="182"/>
      <c r="AQ634" s="182"/>
      <c r="AR634" s="182"/>
      <c r="AS634" s="182"/>
      <c r="AT634" s="182"/>
      <c r="AU634" s="182"/>
    </row>
    <row r="635" ht="15.75" customHeight="1">
      <c r="A635" s="220">
        <v>44484.0</v>
      </c>
      <c r="B635" s="184" t="s">
        <v>1025</v>
      </c>
      <c r="C635" s="173" t="s">
        <v>515</v>
      </c>
      <c r="D635" s="173" t="s">
        <v>516</v>
      </c>
      <c r="E635" s="185"/>
      <c r="F635" s="173" t="s">
        <v>1026</v>
      </c>
      <c r="G635" s="183" t="s">
        <v>319</v>
      </c>
      <c r="H635" s="183" t="s">
        <v>42</v>
      </c>
      <c r="I635" s="183" t="s">
        <v>458</v>
      </c>
      <c r="J635" s="183" t="s">
        <v>753</v>
      </c>
      <c r="K635" s="186" t="s">
        <v>543</v>
      </c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182"/>
      <c r="AT635" s="182"/>
      <c r="AU635" s="182"/>
    </row>
    <row r="636" ht="15.75" customHeight="1">
      <c r="A636" s="220">
        <v>44484.0</v>
      </c>
      <c r="B636" s="224" t="s">
        <v>600</v>
      </c>
      <c r="C636" s="173" t="s">
        <v>515</v>
      </c>
      <c r="D636" s="173" t="s">
        <v>516</v>
      </c>
      <c r="E636" s="185">
        <v>146.69</v>
      </c>
      <c r="F636" s="173" t="s">
        <v>601</v>
      </c>
      <c r="G636" s="183" t="s">
        <v>319</v>
      </c>
      <c r="H636" s="183" t="s">
        <v>42</v>
      </c>
      <c r="I636" s="183" t="s">
        <v>368</v>
      </c>
      <c r="J636" s="183">
        <v>43732.0</v>
      </c>
      <c r="K636" s="186" t="s">
        <v>521</v>
      </c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2"/>
      <c r="AT636" s="182"/>
      <c r="AU636" s="182"/>
    </row>
    <row r="637" ht="15.75" customHeight="1">
      <c r="A637" s="220">
        <v>44484.0</v>
      </c>
      <c r="B637" s="184" t="s">
        <v>1027</v>
      </c>
      <c r="C637" s="173" t="s">
        <v>515</v>
      </c>
      <c r="D637" s="173" t="s">
        <v>516</v>
      </c>
      <c r="E637" s="185">
        <v>78.0</v>
      </c>
      <c r="F637" s="173" t="s">
        <v>1028</v>
      </c>
      <c r="G637" s="183" t="s">
        <v>319</v>
      </c>
      <c r="H637" s="183" t="s">
        <v>42</v>
      </c>
      <c r="I637" s="183" t="s">
        <v>458</v>
      </c>
      <c r="J637" s="183">
        <v>43853.0</v>
      </c>
      <c r="K637" s="186" t="s">
        <v>529</v>
      </c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2"/>
      <c r="AT637" s="182"/>
      <c r="AU637" s="182"/>
    </row>
    <row r="638" ht="15.75" customHeight="1">
      <c r="A638" s="196">
        <v>44488.0</v>
      </c>
      <c r="B638" s="231" t="s">
        <v>1029</v>
      </c>
      <c r="C638" s="198" t="s">
        <v>531</v>
      </c>
      <c r="D638" s="173" t="s">
        <v>551</v>
      </c>
      <c r="E638" s="230">
        <v>44080.95</v>
      </c>
      <c r="F638" s="173" t="s">
        <v>1030</v>
      </c>
      <c r="G638" s="173" t="s">
        <v>41</v>
      </c>
      <c r="H638" s="173" t="s">
        <v>42</v>
      </c>
      <c r="I638" s="173" t="s">
        <v>1031</v>
      </c>
      <c r="J638" s="183">
        <v>44537.0</v>
      </c>
      <c r="K638" s="190" t="s">
        <v>611</v>
      </c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2"/>
      <c r="AT638" s="182"/>
      <c r="AU638" s="182"/>
    </row>
    <row r="639" ht="15.75" customHeight="1">
      <c r="A639" s="196">
        <v>44489.0</v>
      </c>
      <c r="B639" s="228" t="s">
        <v>993</v>
      </c>
      <c r="C639" s="198" t="s">
        <v>515</v>
      </c>
      <c r="D639" s="173" t="s">
        <v>525</v>
      </c>
      <c r="E639" s="230">
        <v>70000.0</v>
      </c>
      <c r="F639" s="173" t="s">
        <v>994</v>
      </c>
      <c r="G639" s="183" t="s">
        <v>324</v>
      </c>
      <c r="H639" s="183" t="s">
        <v>665</v>
      </c>
      <c r="I639" s="183" t="s">
        <v>460</v>
      </c>
      <c r="J639" s="183">
        <v>44393.0</v>
      </c>
      <c r="K639" s="186" t="s">
        <v>995</v>
      </c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2"/>
      <c r="AT639" s="182"/>
      <c r="AU639" s="182"/>
    </row>
    <row r="640" ht="15.75" customHeight="1">
      <c r="A640" s="196">
        <v>44489.0</v>
      </c>
      <c r="B640" s="228" t="s">
        <v>1032</v>
      </c>
      <c r="C640" s="198" t="s">
        <v>531</v>
      </c>
      <c r="D640" s="173" t="s">
        <v>525</v>
      </c>
      <c r="E640" s="230">
        <v>100000.0</v>
      </c>
      <c r="F640" s="232" t="s">
        <v>1028</v>
      </c>
      <c r="G640" s="173" t="s">
        <v>319</v>
      </c>
      <c r="H640" s="173" t="s">
        <v>42</v>
      </c>
      <c r="I640" s="173" t="s">
        <v>319</v>
      </c>
      <c r="J640" s="173" t="s">
        <v>1033</v>
      </c>
      <c r="K640" s="190" t="s">
        <v>543</v>
      </c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2"/>
      <c r="AT640" s="182"/>
      <c r="AU640" s="182"/>
    </row>
    <row r="641" ht="15.75" customHeight="1">
      <c r="A641" s="196">
        <v>44489.0</v>
      </c>
      <c r="B641" s="197" t="s">
        <v>1034</v>
      </c>
      <c r="C641" s="198" t="s">
        <v>531</v>
      </c>
      <c r="D641" s="173" t="s">
        <v>516</v>
      </c>
      <c r="E641" s="230">
        <v>90625.34</v>
      </c>
      <c r="F641" s="173" t="s">
        <v>1035</v>
      </c>
      <c r="G641" s="173" t="s">
        <v>324</v>
      </c>
      <c r="H641" s="173" t="s">
        <v>66</v>
      </c>
      <c r="I641" s="173" t="s">
        <v>376</v>
      </c>
      <c r="J641" s="183">
        <v>44362.0</v>
      </c>
      <c r="K641" s="190" t="s">
        <v>611</v>
      </c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2"/>
      <c r="AT641" s="182"/>
      <c r="AU641" s="182"/>
    </row>
    <row r="642" ht="15.75" customHeight="1">
      <c r="A642" s="196">
        <v>44490.0</v>
      </c>
      <c r="B642" s="231" t="s">
        <v>729</v>
      </c>
      <c r="C642" s="198" t="s">
        <v>531</v>
      </c>
      <c r="D642" s="173" t="s">
        <v>525</v>
      </c>
      <c r="E642" s="230">
        <v>16000.0</v>
      </c>
      <c r="F642" s="173" t="s">
        <v>730</v>
      </c>
      <c r="G642" s="173" t="s">
        <v>41</v>
      </c>
      <c r="H642" s="173" t="s">
        <v>42</v>
      </c>
      <c r="I642" s="173" t="s">
        <v>424</v>
      </c>
      <c r="J642" s="183">
        <v>44180.0</v>
      </c>
      <c r="K642" s="190" t="s">
        <v>529</v>
      </c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2"/>
      <c r="AT642" s="182"/>
      <c r="AU642" s="182"/>
    </row>
    <row r="643" ht="15.75" customHeight="1">
      <c r="A643" s="196">
        <v>44490.0</v>
      </c>
      <c r="B643" s="233" t="s">
        <v>1036</v>
      </c>
      <c r="C643" s="198" t="s">
        <v>531</v>
      </c>
      <c r="D643" s="173" t="s">
        <v>516</v>
      </c>
      <c r="E643" s="230">
        <v>661576.63</v>
      </c>
      <c r="F643" s="173" t="s">
        <v>1037</v>
      </c>
      <c r="G643" s="173" t="s">
        <v>41</v>
      </c>
      <c r="H643" s="173" t="s">
        <v>42</v>
      </c>
      <c r="I643" s="173" t="s">
        <v>333</v>
      </c>
      <c r="J643" s="183">
        <v>44490.0</v>
      </c>
      <c r="K643" s="190" t="s">
        <v>611</v>
      </c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182"/>
      <c r="AT643" s="182"/>
      <c r="AU643" s="182"/>
    </row>
    <row r="644" ht="15.75" customHeight="1">
      <c r="A644" s="196">
        <v>44490.0</v>
      </c>
      <c r="B644" s="184" t="s">
        <v>680</v>
      </c>
      <c r="C644" s="198" t="s">
        <v>515</v>
      </c>
      <c r="D644" s="173" t="s">
        <v>516</v>
      </c>
      <c r="E644" s="230">
        <v>1915.0</v>
      </c>
      <c r="F644" s="173" t="s">
        <v>681</v>
      </c>
      <c r="G644" s="183" t="s">
        <v>319</v>
      </c>
      <c r="H644" s="183" t="s">
        <v>42</v>
      </c>
      <c r="I644" s="183" t="s">
        <v>368</v>
      </c>
      <c r="J644" s="183">
        <v>43725.0</v>
      </c>
      <c r="K644" s="186" t="s">
        <v>521</v>
      </c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2"/>
      <c r="AT644" s="182"/>
      <c r="AU644" s="182"/>
    </row>
    <row r="645" ht="15.75" customHeight="1">
      <c r="A645" s="196">
        <v>44490.0</v>
      </c>
      <c r="B645" s="197" t="s">
        <v>573</v>
      </c>
      <c r="C645" s="198" t="s">
        <v>515</v>
      </c>
      <c r="D645" s="173" t="s">
        <v>525</v>
      </c>
      <c r="E645" s="230">
        <v>3000.0</v>
      </c>
      <c r="F645" s="173" t="s">
        <v>574</v>
      </c>
      <c r="G645" s="183" t="s">
        <v>319</v>
      </c>
      <c r="H645" s="183" t="s">
        <v>42</v>
      </c>
      <c r="I645" s="183" t="s">
        <v>368</v>
      </c>
      <c r="J645" s="183">
        <v>43894.0</v>
      </c>
      <c r="K645" s="186" t="s">
        <v>543</v>
      </c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/>
      <c r="AS645" s="182"/>
      <c r="AT645" s="182"/>
      <c r="AU645" s="182"/>
    </row>
    <row r="646" ht="15.75" customHeight="1">
      <c r="A646" s="196">
        <v>44494.0</v>
      </c>
      <c r="B646" s="234" t="s">
        <v>1038</v>
      </c>
      <c r="C646" s="198" t="s">
        <v>531</v>
      </c>
      <c r="D646" s="173" t="s">
        <v>516</v>
      </c>
      <c r="E646" s="230">
        <v>792665.02</v>
      </c>
      <c r="F646" s="173" t="s">
        <v>1039</v>
      </c>
      <c r="G646" s="173" t="s">
        <v>41</v>
      </c>
      <c r="H646" s="173" t="s">
        <v>42</v>
      </c>
      <c r="I646" s="173" t="s">
        <v>392</v>
      </c>
      <c r="J646" s="183">
        <v>44368.0</v>
      </c>
      <c r="K646" s="190" t="s">
        <v>518</v>
      </c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2"/>
      <c r="AD646" s="182"/>
      <c r="AE646" s="182"/>
      <c r="AF646" s="182"/>
      <c r="AG646" s="182"/>
      <c r="AH646" s="182"/>
      <c r="AI646" s="182"/>
      <c r="AJ646" s="182"/>
      <c r="AK646" s="182"/>
      <c r="AL646" s="182"/>
      <c r="AM646" s="182"/>
      <c r="AN646" s="182"/>
      <c r="AO646" s="182"/>
      <c r="AP646" s="182"/>
      <c r="AQ646" s="182"/>
      <c r="AR646" s="182"/>
      <c r="AS646" s="182"/>
      <c r="AT646" s="182"/>
      <c r="AU646" s="182"/>
    </row>
    <row r="647" ht="15.75" customHeight="1">
      <c r="A647" s="196">
        <v>44494.0</v>
      </c>
      <c r="B647" s="197" t="s">
        <v>666</v>
      </c>
      <c r="C647" s="198" t="s">
        <v>515</v>
      </c>
      <c r="D647" s="173" t="s">
        <v>525</v>
      </c>
      <c r="E647" s="230">
        <v>10000.0</v>
      </c>
      <c r="F647" s="173" t="s">
        <v>667</v>
      </c>
      <c r="G647" s="183" t="s">
        <v>324</v>
      </c>
      <c r="H647" s="183" t="s">
        <v>665</v>
      </c>
      <c r="I647" s="183" t="s">
        <v>462</v>
      </c>
      <c r="J647" s="183">
        <v>44295.0</v>
      </c>
      <c r="K647" s="186" t="s">
        <v>668</v>
      </c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182"/>
      <c r="AT647" s="182"/>
      <c r="AU647" s="182"/>
    </row>
    <row r="648" ht="15.75" customHeight="1">
      <c r="A648" s="196">
        <v>44494.0</v>
      </c>
      <c r="B648" s="197" t="s">
        <v>541</v>
      </c>
      <c r="C648" s="198" t="s">
        <v>515</v>
      </c>
      <c r="D648" s="173" t="s">
        <v>525</v>
      </c>
      <c r="E648" s="230">
        <v>12000.0</v>
      </c>
      <c r="F648" s="173" t="s">
        <v>542</v>
      </c>
      <c r="G648" s="183" t="s">
        <v>319</v>
      </c>
      <c r="H648" s="183" t="s">
        <v>42</v>
      </c>
      <c r="I648" s="183" t="s">
        <v>368</v>
      </c>
      <c r="J648" s="183">
        <v>43605.0</v>
      </c>
      <c r="K648" s="186" t="s">
        <v>543</v>
      </c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182"/>
      <c r="AT648" s="182"/>
      <c r="AU648" s="182"/>
    </row>
    <row r="649" ht="15.75" customHeight="1">
      <c r="A649" s="196">
        <v>44494.0</v>
      </c>
      <c r="B649" s="197" t="s">
        <v>1040</v>
      </c>
      <c r="C649" s="198" t="s">
        <v>515</v>
      </c>
      <c r="D649" s="173" t="s">
        <v>525</v>
      </c>
      <c r="E649" s="230">
        <v>33000.0</v>
      </c>
      <c r="F649" s="173" t="s">
        <v>1041</v>
      </c>
      <c r="G649" s="173" t="s">
        <v>324</v>
      </c>
      <c r="H649" s="173" t="s">
        <v>665</v>
      </c>
      <c r="I649" s="173" t="s">
        <v>464</v>
      </c>
      <c r="J649" s="183">
        <v>44383.0</v>
      </c>
      <c r="K649" s="190" t="s">
        <v>543</v>
      </c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182"/>
      <c r="AT649" s="182"/>
      <c r="AU649" s="182"/>
    </row>
    <row r="650" ht="15.75" customHeight="1">
      <c r="A650" s="196">
        <v>44494.0</v>
      </c>
      <c r="B650" s="197" t="s">
        <v>796</v>
      </c>
      <c r="C650" s="198" t="s">
        <v>515</v>
      </c>
      <c r="D650" s="173" t="s">
        <v>525</v>
      </c>
      <c r="E650" s="230">
        <v>10000.0</v>
      </c>
      <c r="F650" s="173" t="s">
        <v>797</v>
      </c>
      <c r="G650" s="183" t="s">
        <v>324</v>
      </c>
      <c r="H650" s="183" t="s">
        <v>665</v>
      </c>
      <c r="I650" s="183" t="s">
        <v>460</v>
      </c>
      <c r="J650" s="183">
        <v>44319.0</v>
      </c>
      <c r="K650" s="186" t="s">
        <v>529</v>
      </c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182"/>
      <c r="AT650" s="182"/>
      <c r="AU650" s="182"/>
    </row>
    <row r="651" ht="15.75" customHeight="1">
      <c r="A651" s="196">
        <v>44495.0</v>
      </c>
      <c r="B651" s="233" t="s">
        <v>1042</v>
      </c>
      <c r="C651" s="198" t="s">
        <v>531</v>
      </c>
      <c r="D651" s="173" t="s">
        <v>516</v>
      </c>
      <c r="E651" s="230">
        <v>295388.82</v>
      </c>
      <c r="F651" s="173" t="s">
        <v>1043</v>
      </c>
      <c r="G651" s="173" t="s">
        <v>41</v>
      </c>
      <c r="H651" s="173" t="s">
        <v>42</v>
      </c>
      <c r="I651" s="173" t="s">
        <v>380</v>
      </c>
      <c r="J651" s="183">
        <v>44111.0</v>
      </c>
      <c r="K651" s="190" t="s">
        <v>611</v>
      </c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182"/>
      <c r="AT651" s="182"/>
      <c r="AU651" s="182"/>
    </row>
    <row r="652" ht="15.75" customHeight="1">
      <c r="A652" s="196">
        <v>44495.0</v>
      </c>
      <c r="B652" s="197" t="s">
        <v>777</v>
      </c>
      <c r="C652" s="198" t="s">
        <v>515</v>
      </c>
      <c r="D652" s="173" t="s">
        <v>525</v>
      </c>
      <c r="E652" s="230">
        <v>14000.0</v>
      </c>
      <c r="F652" s="173" t="s">
        <v>778</v>
      </c>
      <c r="G652" s="183" t="s">
        <v>324</v>
      </c>
      <c r="H652" s="183" t="s">
        <v>665</v>
      </c>
      <c r="I652" s="183" t="s">
        <v>462</v>
      </c>
      <c r="J652" s="183">
        <v>44280.0</v>
      </c>
      <c r="K652" s="186" t="s">
        <v>529</v>
      </c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182"/>
      <c r="AT652" s="182"/>
      <c r="AU652" s="182"/>
    </row>
    <row r="653" ht="15.75" customHeight="1">
      <c r="A653" s="196">
        <v>44497.0</v>
      </c>
      <c r="B653" s="197" t="s">
        <v>794</v>
      </c>
      <c r="C653" s="198" t="s">
        <v>515</v>
      </c>
      <c r="D653" s="173" t="s">
        <v>525</v>
      </c>
      <c r="E653" s="230">
        <v>40000.0</v>
      </c>
      <c r="F653" s="173" t="s">
        <v>795</v>
      </c>
      <c r="G653" s="183" t="s">
        <v>324</v>
      </c>
      <c r="H653" s="183" t="s">
        <v>665</v>
      </c>
      <c r="I653" s="183" t="s">
        <v>464</v>
      </c>
      <c r="J653" s="183">
        <v>44266.0</v>
      </c>
      <c r="K653" s="186" t="s">
        <v>543</v>
      </c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182"/>
      <c r="AT653" s="182"/>
      <c r="AU653" s="182"/>
    </row>
    <row r="654" ht="15.75" customHeight="1">
      <c r="A654" s="196">
        <v>44497.0</v>
      </c>
      <c r="B654" s="233" t="s">
        <v>1044</v>
      </c>
      <c r="C654" s="198" t="s">
        <v>531</v>
      </c>
      <c r="D654" s="173" t="s">
        <v>516</v>
      </c>
      <c r="E654" s="230">
        <v>142605.94</v>
      </c>
      <c r="F654" s="173" t="s">
        <v>1045</v>
      </c>
      <c r="G654" s="173" t="s">
        <v>324</v>
      </c>
      <c r="H654" s="173" t="s">
        <v>42</v>
      </c>
      <c r="I654" s="173" t="s">
        <v>356</v>
      </c>
      <c r="J654" s="183">
        <v>44271.0</v>
      </c>
      <c r="K654" s="190" t="s">
        <v>926</v>
      </c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2"/>
      <c r="AT654" s="182"/>
      <c r="AU654" s="182"/>
    </row>
    <row r="655" ht="15.75" customHeight="1">
      <c r="A655" s="196">
        <v>44497.0</v>
      </c>
      <c r="B655" s="233" t="s">
        <v>1046</v>
      </c>
      <c r="C655" s="198" t="s">
        <v>531</v>
      </c>
      <c r="D655" s="173" t="s">
        <v>516</v>
      </c>
      <c r="E655" s="230">
        <v>148678.48</v>
      </c>
      <c r="F655" s="173" t="s">
        <v>1045</v>
      </c>
      <c r="G655" s="173" t="s">
        <v>324</v>
      </c>
      <c r="H655" s="173" t="s">
        <v>42</v>
      </c>
      <c r="I655" s="173" t="s">
        <v>329</v>
      </c>
      <c r="J655" s="183">
        <v>44272.0</v>
      </c>
      <c r="K655" s="190" t="s">
        <v>543</v>
      </c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182"/>
      <c r="AT655" s="182"/>
      <c r="AU655" s="182"/>
    </row>
    <row r="656" ht="15.75" customHeight="1">
      <c r="A656" s="196">
        <v>44498.0</v>
      </c>
      <c r="B656" s="197" t="s">
        <v>756</v>
      </c>
      <c r="C656" s="198" t="s">
        <v>515</v>
      </c>
      <c r="D656" s="173" t="s">
        <v>525</v>
      </c>
      <c r="E656" s="230">
        <v>20000.0</v>
      </c>
      <c r="F656" s="173" t="s">
        <v>757</v>
      </c>
      <c r="G656" s="183" t="s">
        <v>324</v>
      </c>
      <c r="H656" s="183" t="s">
        <v>665</v>
      </c>
      <c r="I656" s="183" t="s">
        <v>460</v>
      </c>
      <c r="J656" s="183">
        <v>44298.0</v>
      </c>
      <c r="K656" s="186" t="s">
        <v>529</v>
      </c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2"/>
      <c r="AT656" s="182"/>
      <c r="AU656" s="182"/>
    </row>
    <row r="657" ht="15.75" customHeight="1">
      <c r="A657" s="196">
        <v>44498.0</v>
      </c>
      <c r="B657" s="197" t="s">
        <v>798</v>
      </c>
      <c r="C657" s="198" t="s">
        <v>515</v>
      </c>
      <c r="D657" s="173" t="s">
        <v>525</v>
      </c>
      <c r="E657" s="230">
        <v>30000.0</v>
      </c>
      <c r="F657" s="173" t="s">
        <v>799</v>
      </c>
      <c r="G657" s="183" t="s">
        <v>324</v>
      </c>
      <c r="H657" s="183" t="s">
        <v>665</v>
      </c>
      <c r="I657" s="183" t="s">
        <v>462</v>
      </c>
      <c r="J657" s="183">
        <v>44280.0</v>
      </c>
      <c r="K657" s="186" t="s">
        <v>611</v>
      </c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182"/>
      <c r="AT657" s="182"/>
      <c r="AU657" s="182"/>
    </row>
    <row r="658" ht="15.75" customHeight="1">
      <c r="A658" s="196">
        <v>44501.0</v>
      </c>
      <c r="B658" s="197" t="s">
        <v>602</v>
      </c>
      <c r="C658" s="198" t="s">
        <v>515</v>
      </c>
      <c r="D658" s="173" t="s">
        <v>525</v>
      </c>
      <c r="E658" s="230">
        <v>200000.0</v>
      </c>
      <c r="F658" s="173" t="s">
        <v>603</v>
      </c>
      <c r="G658" s="183" t="s">
        <v>319</v>
      </c>
      <c r="H658" s="183" t="s">
        <v>42</v>
      </c>
      <c r="I658" s="183" t="s">
        <v>368</v>
      </c>
      <c r="J658" s="183">
        <v>43620.0</v>
      </c>
      <c r="K658" s="186" t="s">
        <v>529</v>
      </c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2"/>
      <c r="AD658" s="182"/>
      <c r="AE658" s="182"/>
      <c r="AF658" s="182"/>
      <c r="AG658" s="182"/>
      <c r="AH658" s="182"/>
      <c r="AI658" s="182"/>
      <c r="AJ658" s="182"/>
      <c r="AK658" s="182"/>
      <c r="AL658" s="182"/>
      <c r="AM658" s="182"/>
      <c r="AN658" s="182"/>
      <c r="AO658" s="182"/>
      <c r="AP658" s="182"/>
      <c r="AQ658" s="182"/>
      <c r="AR658" s="182"/>
      <c r="AS658" s="182"/>
      <c r="AT658" s="182"/>
      <c r="AU658" s="182"/>
    </row>
    <row r="659" ht="15.75" customHeight="1">
      <c r="A659" s="196">
        <v>44501.0</v>
      </c>
      <c r="B659" s="197" t="s">
        <v>756</v>
      </c>
      <c r="C659" s="198" t="s">
        <v>515</v>
      </c>
      <c r="D659" s="173" t="s">
        <v>525</v>
      </c>
      <c r="E659" s="230">
        <v>3000.0</v>
      </c>
      <c r="F659" s="173" t="s">
        <v>757</v>
      </c>
      <c r="G659" s="183" t="s">
        <v>324</v>
      </c>
      <c r="H659" s="183" t="s">
        <v>665</v>
      </c>
      <c r="I659" s="183" t="s">
        <v>460</v>
      </c>
      <c r="J659" s="183">
        <v>44298.0</v>
      </c>
      <c r="K659" s="186" t="s">
        <v>529</v>
      </c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182"/>
      <c r="AT659" s="182"/>
      <c r="AU659" s="182"/>
    </row>
    <row r="660" ht="15.75" customHeight="1">
      <c r="A660" s="196">
        <v>44501.0</v>
      </c>
      <c r="B660" s="197" t="s">
        <v>663</v>
      </c>
      <c r="C660" s="198" t="s">
        <v>515</v>
      </c>
      <c r="D660" s="173" t="s">
        <v>525</v>
      </c>
      <c r="E660" s="230">
        <v>40000.0</v>
      </c>
      <c r="F660" s="173" t="s">
        <v>664</v>
      </c>
      <c r="G660" s="183" t="s">
        <v>324</v>
      </c>
      <c r="H660" s="183" t="s">
        <v>665</v>
      </c>
      <c r="I660" s="183" t="s">
        <v>462</v>
      </c>
      <c r="J660" s="183">
        <v>44321.0</v>
      </c>
      <c r="K660" s="186" t="s">
        <v>529</v>
      </c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/>
      <c r="AS660" s="182"/>
      <c r="AT660" s="182"/>
      <c r="AU660" s="182"/>
    </row>
    <row r="661" ht="15.75" customHeight="1">
      <c r="A661" s="196">
        <v>44503.0</v>
      </c>
      <c r="B661" s="197" t="s">
        <v>765</v>
      </c>
      <c r="C661" s="198" t="s">
        <v>515</v>
      </c>
      <c r="D661" s="173" t="s">
        <v>525</v>
      </c>
      <c r="E661" s="230">
        <v>30000.0</v>
      </c>
      <c r="F661" s="173" t="s">
        <v>766</v>
      </c>
      <c r="G661" s="183" t="s">
        <v>324</v>
      </c>
      <c r="H661" s="183" t="s">
        <v>665</v>
      </c>
      <c r="I661" s="183" t="s">
        <v>460</v>
      </c>
      <c r="J661" s="183">
        <v>44279.0</v>
      </c>
      <c r="K661" s="186" t="s">
        <v>529</v>
      </c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2"/>
      <c r="AC661" s="182"/>
      <c r="AD661" s="182"/>
      <c r="AE661" s="182"/>
      <c r="AF661" s="182"/>
      <c r="AG661" s="182"/>
      <c r="AH661" s="182"/>
      <c r="AI661" s="182"/>
      <c r="AJ661" s="182"/>
      <c r="AK661" s="182"/>
      <c r="AL661" s="182"/>
      <c r="AM661" s="182"/>
      <c r="AN661" s="182"/>
      <c r="AO661" s="182"/>
      <c r="AP661" s="182"/>
      <c r="AQ661" s="182"/>
      <c r="AR661" s="182"/>
      <c r="AS661" s="182"/>
      <c r="AT661" s="182"/>
      <c r="AU661" s="182"/>
    </row>
    <row r="662" ht="15.75" customHeight="1">
      <c r="A662" s="196">
        <v>44503.0</v>
      </c>
      <c r="B662" s="231" t="s">
        <v>672</v>
      </c>
      <c r="C662" s="198" t="s">
        <v>531</v>
      </c>
      <c r="D662" s="173" t="s">
        <v>525</v>
      </c>
      <c r="E662" s="230">
        <v>5000.0</v>
      </c>
      <c r="F662" s="173" t="s">
        <v>673</v>
      </c>
      <c r="G662" s="173" t="s">
        <v>41</v>
      </c>
      <c r="H662" s="173" t="s">
        <v>42</v>
      </c>
      <c r="I662" s="173" t="s">
        <v>401</v>
      </c>
      <c r="J662" s="220">
        <v>44263.0</v>
      </c>
      <c r="K662" s="190" t="s">
        <v>529</v>
      </c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82"/>
      <c r="AT662" s="182"/>
      <c r="AU662" s="182"/>
    </row>
    <row r="663" ht="15.75" customHeight="1">
      <c r="A663" s="196">
        <v>44504.0</v>
      </c>
      <c r="B663" s="235" t="s">
        <v>829</v>
      </c>
      <c r="C663" s="198" t="s">
        <v>531</v>
      </c>
      <c r="D663" s="173" t="s">
        <v>525</v>
      </c>
      <c r="E663" s="230">
        <v>12284.53</v>
      </c>
      <c r="F663" s="173" t="s">
        <v>830</v>
      </c>
      <c r="G663" s="173" t="s">
        <v>41</v>
      </c>
      <c r="H663" s="173" t="s">
        <v>42</v>
      </c>
      <c r="I663" s="173" t="s">
        <v>1047</v>
      </c>
      <c r="J663" s="183">
        <v>44180.0</v>
      </c>
      <c r="K663" s="190" t="s">
        <v>543</v>
      </c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  <c r="AA663" s="182"/>
      <c r="AB663" s="182"/>
      <c r="AC663" s="182"/>
      <c r="AD663" s="182"/>
      <c r="AE663" s="182"/>
      <c r="AF663" s="182"/>
      <c r="AG663" s="182"/>
      <c r="AH663" s="182"/>
      <c r="AI663" s="182"/>
      <c r="AJ663" s="182"/>
      <c r="AK663" s="182"/>
      <c r="AL663" s="182"/>
      <c r="AM663" s="182"/>
      <c r="AN663" s="182"/>
      <c r="AO663" s="182"/>
      <c r="AP663" s="182"/>
      <c r="AQ663" s="182"/>
      <c r="AR663" s="182"/>
      <c r="AS663" s="182"/>
      <c r="AT663" s="182"/>
      <c r="AU663" s="182"/>
    </row>
    <row r="664" ht="15.75" customHeight="1">
      <c r="A664" s="196">
        <v>44504.0</v>
      </c>
      <c r="B664" s="233" t="s">
        <v>1048</v>
      </c>
      <c r="C664" s="198" t="s">
        <v>531</v>
      </c>
      <c r="D664" s="173" t="s">
        <v>516</v>
      </c>
      <c r="E664" s="230">
        <v>282779.84</v>
      </c>
      <c r="F664" s="173" t="s">
        <v>1049</v>
      </c>
      <c r="G664" s="173" t="s">
        <v>41</v>
      </c>
      <c r="H664" s="173" t="s">
        <v>42</v>
      </c>
      <c r="I664" s="173" t="s">
        <v>339</v>
      </c>
      <c r="J664" s="220">
        <v>44238.0</v>
      </c>
      <c r="K664" s="190" t="s">
        <v>611</v>
      </c>
      <c r="L664" s="182"/>
      <c r="M664" s="236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2"/>
      <c r="AC664" s="182"/>
      <c r="AD664" s="182"/>
      <c r="AE664" s="182"/>
      <c r="AF664" s="182"/>
      <c r="AG664" s="182"/>
      <c r="AH664" s="182"/>
      <c r="AI664" s="182"/>
      <c r="AJ664" s="182"/>
      <c r="AK664" s="182"/>
      <c r="AL664" s="182"/>
      <c r="AM664" s="182"/>
      <c r="AN664" s="182"/>
      <c r="AO664" s="182"/>
      <c r="AP664" s="182"/>
      <c r="AQ664" s="182"/>
      <c r="AR664" s="182"/>
      <c r="AS664" s="182"/>
      <c r="AT664" s="182"/>
      <c r="AU664" s="182"/>
    </row>
    <row r="665" ht="15.75" customHeight="1">
      <c r="A665" s="196">
        <v>44504.0</v>
      </c>
      <c r="B665" s="228" t="s">
        <v>944</v>
      </c>
      <c r="C665" s="198" t="s">
        <v>515</v>
      </c>
      <c r="D665" s="173" t="s">
        <v>525</v>
      </c>
      <c r="E665" s="230">
        <v>25000.0</v>
      </c>
      <c r="F665" s="173" t="s">
        <v>945</v>
      </c>
      <c r="G665" s="183" t="s">
        <v>324</v>
      </c>
      <c r="H665" s="183" t="s">
        <v>665</v>
      </c>
      <c r="I665" s="183" t="s">
        <v>462</v>
      </c>
      <c r="J665" s="183">
        <v>44263.0</v>
      </c>
      <c r="K665" s="186" t="s">
        <v>543</v>
      </c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182"/>
      <c r="AT665" s="182"/>
      <c r="AU665" s="182"/>
    </row>
    <row r="666" ht="15.75" customHeight="1">
      <c r="A666" s="196">
        <v>44504.0</v>
      </c>
      <c r="B666" s="201" t="s">
        <v>866</v>
      </c>
      <c r="C666" s="198" t="s">
        <v>515</v>
      </c>
      <c r="D666" s="173" t="s">
        <v>525</v>
      </c>
      <c r="E666" s="230">
        <v>50000.0</v>
      </c>
      <c r="F666" s="173" t="s">
        <v>867</v>
      </c>
      <c r="G666" s="183" t="s">
        <v>324</v>
      </c>
      <c r="H666" s="183" t="s">
        <v>665</v>
      </c>
      <c r="I666" s="183" t="s">
        <v>462</v>
      </c>
      <c r="J666" s="183">
        <v>44263.0</v>
      </c>
      <c r="K666" s="186" t="s">
        <v>611</v>
      </c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182"/>
      <c r="AT666" s="182"/>
      <c r="AU666" s="182"/>
    </row>
    <row r="667" ht="15.75" customHeight="1">
      <c r="A667" s="196">
        <v>44504.0</v>
      </c>
      <c r="B667" s="201" t="s">
        <v>1050</v>
      </c>
      <c r="C667" s="198" t="s">
        <v>515</v>
      </c>
      <c r="D667" s="173" t="s">
        <v>525</v>
      </c>
      <c r="E667" s="230">
        <v>10000.0</v>
      </c>
      <c r="F667" s="173" t="s">
        <v>1051</v>
      </c>
      <c r="G667" s="183" t="s">
        <v>324</v>
      </c>
      <c r="H667" s="183" t="s">
        <v>665</v>
      </c>
      <c r="I667" s="183" t="s">
        <v>462</v>
      </c>
      <c r="J667" s="183">
        <v>44323.0</v>
      </c>
      <c r="K667" s="186" t="s">
        <v>926</v>
      </c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2"/>
      <c r="AC667" s="182"/>
      <c r="AD667" s="182"/>
      <c r="AE667" s="182"/>
      <c r="AF667" s="182"/>
      <c r="AG667" s="182"/>
      <c r="AH667" s="182"/>
      <c r="AI667" s="182"/>
      <c r="AJ667" s="182"/>
      <c r="AK667" s="182"/>
      <c r="AL667" s="182"/>
      <c r="AM667" s="182"/>
      <c r="AN667" s="182"/>
      <c r="AO667" s="182"/>
      <c r="AP667" s="182"/>
      <c r="AQ667" s="182"/>
      <c r="AR667" s="182"/>
      <c r="AS667" s="182"/>
      <c r="AT667" s="182"/>
      <c r="AU667" s="182"/>
    </row>
    <row r="668" ht="15.75" customHeight="1">
      <c r="A668" s="196">
        <v>44505.0</v>
      </c>
      <c r="B668" s="231" t="s">
        <v>1052</v>
      </c>
      <c r="C668" s="198" t="s">
        <v>531</v>
      </c>
      <c r="D668" s="173" t="s">
        <v>525</v>
      </c>
      <c r="E668" s="230">
        <v>18000.0</v>
      </c>
      <c r="F668" s="173" t="s">
        <v>1053</v>
      </c>
      <c r="G668" s="173" t="s">
        <v>319</v>
      </c>
      <c r="H668" s="173" t="s">
        <v>42</v>
      </c>
      <c r="I668" s="173" t="s">
        <v>319</v>
      </c>
      <c r="J668" s="183">
        <v>44151.0</v>
      </c>
      <c r="K668" s="190" t="s">
        <v>529</v>
      </c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182"/>
      <c r="AT668" s="182"/>
      <c r="AU668" s="182"/>
    </row>
    <row r="669" ht="15.75" customHeight="1">
      <c r="A669" s="196">
        <v>44505.0</v>
      </c>
      <c r="B669" s="228" t="s">
        <v>1054</v>
      </c>
      <c r="C669" s="198" t="s">
        <v>515</v>
      </c>
      <c r="D669" s="173" t="s">
        <v>551</v>
      </c>
      <c r="E669" s="200">
        <v>52493.45</v>
      </c>
      <c r="F669" s="173" t="s">
        <v>1055</v>
      </c>
      <c r="G669" s="183" t="s">
        <v>324</v>
      </c>
      <c r="H669" s="183" t="s">
        <v>665</v>
      </c>
      <c r="I669" s="183" t="s">
        <v>462</v>
      </c>
      <c r="J669" s="183">
        <v>44411.0</v>
      </c>
      <c r="K669" s="186" t="s">
        <v>529</v>
      </c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182"/>
      <c r="AT669" s="182"/>
      <c r="AU669" s="182"/>
    </row>
    <row r="670" ht="15.75" customHeight="1">
      <c r="A670" s="196">
        <v>44505.0</v>
      </c>
      <c r="B670" s="228" t="s">
        <v>539</v>
      </c>
      <c r="C670" s="198" t="s">
        <v>515</v>
      </c>
      <c r="D670" s="173" t="s">
        <v>525</v>
      </c>
      <c r="E670" s="230">
        <v>200000.0</v>
      </c>
      <c r="F670" s="173" t="s">
        <v>540</v>
      </c>
      <c r="G670" s="183" t="s">
        <v>319</v>
      </c>
      <c r="H670" s="183" t="s">
        <v>42</v>
      </c>
      <c r="I670" s="183" t="s">
        <v>368</v>
      </c>
      <c r="J670" s="183">
        <v>43567.0</v>
      </c>
      <c r="K670" s="186" t="s">
        <v>529</v>
      </c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182"/>
      <c r="AT670" s="182"/>
      <c r="AU670" s="182"/>
    </row>
    <row r="671" ht="15.75" customHeight="1">
      <c r="A671" s="196">
        <v>44505.0</v>
      </c>
      <c r="B671" s="237" t="s">
        <v>1056</v>
      </c>
      <c r="C671" s="198" t="s">
        <v>515</v>
      </c>
      <c r="D671" s="173" t="s">
        <v>516</v>
      </c>
      <c r="E671" s="230">
        <v>386234.9</v>
      </c>
      <c r="F671" s="173" t="s">
        <v>1057</v>
      </c>
      <c r="G671" s="183" t="s">
        <v>319</v>
      </c>
      <c r="H671" s="183" t="s">
        <v>42</v>
      </c>
      <c r="I671" s="183" t="s">
        <v>368</v>
      </c>
      <c r="J671" s="183">
        <v>43692.0</v>
      </c>
      <c r="K671" s="186" t="s">
        <v>521</v>
      </c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182"/>
      <c r="AT671" s="182"/>
      <c r="AU671" s="182"/>
    </row>
    <row r="672" ht="15.75" customHeight="1">
      <c r="A672" s="196">
        <v>44509.0</v>
      </c>
      <c r="B672" s="228" t="s">
        <v>977</v>
      </c>
      <c r="C672" s="198" t="s">
        <v>515</v>
      </c>
      <c r="D672" s="173" t="s">
        <v>551</v>
      </c>
      <c r="E672" s="230">
        <v>1035319.0</v>
      </c>
      <c r="F672" s="173" t="s">
        <v>978</v>
      </c>
      <c r="G672" s="183" t="s">
        <v>324</v>
      </c>
      <c r="H672" s="183" t="s">
        <v>665</v>
      </c>
      <c r="I672" s="183" t="s">
        <v>462</v>
      </c>
      <c r="J672" s="183">
        <v>44319.0</v>
      </c>
      <c r="K672" s="186" t="s">
        <v>529</v>
      </c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2"/>
      <c r="AT672" s="182"/>
      <c r="AU672" s="182"/>
    </row>
    <row r="673" ht="15.75" customHeight="1">
      <c r="A673" s="196">
        <v>44509.0</v>
      </c>
      <c r="B673" s="228" t="s">
        <v>1058</v>
      </c>
      <c r="C673" s="198" t="s">
        <v>515</v>
      </c>
      <c r="D673" s="173" t="s">
        <v>525</v>
      </c>
      <c r="E673" s="230">
        <v>359568.24</v>
      </c>
      <c r="F673" s="173" t="s">
        <v>1059</v>
      </c>
      <c r="G673" s="183" t="s">
        <v>319</v>
      </c>
      <c r="H673" s="183" t="s">
        <v>42</v>
      </c>
      <c r="I673" s="183" t="s">
        <v>368</v>
      </c>
      <c r="J673" s="183">
        <v>43570.0</v>
      </c>
      <c r="K673" s="186" t="s">
        <v>543</v>
      </c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2"/>
      <c r="AT673" s="182"/>
      <c r="AU673" s="182"/>
    </row>
    <row r="674" ht="15.75" customHeight="1">
      <c r="A674" s="196">
        <v>44509.0</v>
      </c>
      <c r="B674" s="197" t="s">
        <v>537</v>
      </c>
      <c r="C674" s="198" t="s">
        <v>515</v>
      </c>
      <c r="D674" s="173" t="s">
        <v>525</v>
      </c>
      <c r="E674" s="199">
        <v>10000.0</v>
      </c>
      <c r="F674" s="173" t="s">
        <v>538</v>
      </c>
      <c r="G674" s="183" t="s">
        <v>319</v>
      </c>
      <c r="H674" s="183" t="s">
        <v>42</v>
      </c>
      <c r="I674" s="183" t="s">
        <v>368</v>
      </c>
      <c r="J674" s="183">
        <v>43703.0</v>
      </c>
      <c r="K674" s="186" t="s">
        <v>521</v>
      </c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82"/>
      <c r="AT674" s="182"/>
      <c r="AU674" s="182"/>
    </row>
    <row r="675" ht="15.75" customHeight="1">
      <c r="A675" s="196">
        <v>44509.0</v>
      </c>
      <c r="B675" s="237" t="s">
        <v>1060</v>
      </c>
      <c r="C675" s="198" t="s">
        <v>515</v>
      </c>
      <c r="D675" s="173" t="s">
        <v>516</v>
      </c>
      <c r="E675" s="199">
        <v>103527.44</v>
      </c>
      <c r="F675" s="173" t="s">
        <v>1061</v>
      </c>
      <c r="G675" s="183" t="s">
        <v>319</v>
      </c>
      <c r="H675" s="183" t="s">
        <v>42</v>
      </c>
      <c r="I675" s="183" t="s">
        <v>458</v>
      </c>
      <c r="J675" s="183">
        <v>43633.0</v>
      </c>
      <c r="K675" s="186" t="s">
        <v>543</v>
      </c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182"/>
      <c r="AT675" s="182"/>
      <c r="AU675" s="182"/>
    </row>
    <row r="676" ht="15.75" customHeight="1">
      <c r="A676" s="196">
        <v>44510.0</v>
      </c>
      <c r="B676" s="231" t="s">
        <v>729</v>
      </c>
      <c r="C676" s="198" t="s">
        <v>531</v>
      </c>
      <c r="D676" s="173" t="s">
        <v>525</v>
      </c>
      <c r="E676" s="199">
        <v>20000.0</v>
      </c>
      <c r="F676" s="173" t="s">
        <v>730</v>
      </c>
      <c r="G676" s="173" t="s">
        <v>41</v>
      </c>
      <c r="H676" s="173" t="s">
        <v>42</v>
      </c>
      <c r="I676" s="173" t="s">
        <v>424</v>
      </c>
      <c r="J676" s="183">
        <v>44180.0</v>
      </c>
      <c r="K676" s="190" t="s">
        <v>529</v>
      </c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182"/>
      <c r="AT676" s="182"/>
      <c r="AU676" s="182"/>
    </row>
    <row r="677" ht="15.75" customHeight="1">
      <c r="A677" s="196">
        <v>44510.0</v>
      </c>
      <c r="B677" s="197" t="s">
        <v>666</v>
      </c>
      <c r="C677" s="198" t="s">
        <v>515</v>
      </c>
      <c r="D677" s="173" t="s">
        <v>525</v>
      </c>
      <c r="E677" s="199">
        <v>10000.0</v>
      </c>
      <c r="F677" s="173" t="s">
        <v>667</v>
      </c>
      <c r="G677" s="183" t="s">
        <v>324</v>
      </c>
      <c r="H677" s="183" t="s">
        <v>665</v>
      </c>
      <c r="I677" s="183" t="s">
        <v>462</v>
      </c>
      <c r="J677" s="183">
        <v>44295.0</v>
      </c>
      <c r="K677" s="186" t="s">
        <v>668</v>
      </c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182"/>
      <c r="AT677" s="182"/>
      <c r="AU677" s="182"/>
    </row>
    <row r="678" ht="15.75" customHeight="1">
      <c r="A678" s="196">
        <v>44511.0</v>
      </c>
      <c r="B678" s="197" t="s">
        <v>802</v>
      </c>
      <c r="C678" s="198" t="s">
        <v>515</v>
      </c>
      <c r="D678" s="173" t="s">
        <v>551</v>
      </c>
      <c r="E678" s="238">
        <v>52575.43</v>
      </c>
      <c r="F678" s="173" t="s">
        <v>803</v>
      </c>
      <c r="G678" s="183" t="s">
        <v>324</v>
      </c>
      <c r="H678" s="183" t="s">
        <v>665</v>
      </c>
      <c r="I678" s="183" t="s">
        <v>462</v>
      </c>
      <c r="J678" s="183">
        <v>44322.0</v>
      </c>
      <c r="K678" s="186" t="s">
        <v>529</v>
      </c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2"/>
      <c r="AT678" s="182"/>
      <c r="AU678" s="182"/>
    </row>
    <row r="679" ht="15.75" customHeight="1">
      <c r="A679" s="196">
        <v>44511.0</v>
      </c>
      <c r="B679" s="197" t="s">
        <v>1000</v>
      </c>
      <c r="C679" s="198" t="s">
        <v>515</v>
      </c>
      <c r="D679" s="173" t="s">
        <v>525</v>
      </c>
      <c r="E679" s="200">
        <v>6843.64</v>
      </c>
      <c r="F679" s="173" t="s">
        <v>1001</v>
      </c>
      <c r="G679" s="183" t="s">
        <v>324</v>
      </c>
      <c r="H679" s="183" t="s">
        <v>665</v>
      </c>
      <c r="I679" s="183" t="s">
        <v>462</v>
      </c>
      <c r="J679" s="183">
        <v>44421.0</v>
      </c>
      <c r="K679" s="186" t="s">
        <v>529</v>
      </c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182"/>
      <c r="AT679" s="182"/>
      <c r="AU679" s="182"/>
    </row>
    <row r="680" ht="15.75" customHeight="1">
      <c r="A680" s="196">
        <v>44512.0</v>
      </c>
      <c r="B680" s="233" t="s">
        <v>1062</v>
      </c>
      <c r="C680" s="198" t="s">
        <v>531</v>
      </c>
      <c r="D680" s="173" t="s">
        <v>516</v>
      </c>
      <c r="E680" s="199">
        <v>124370.77</v>
      </c>
      <c r="F680" s="173" t="s">
        <v>1063</v>
      </c>
      <c r="G680" s="173" t="s">
        <v>41</v>
      </c>
      <c r="H680" s="173" t="s">
        <v>42</v>
      </c>
      <c r="I680" s="173" t="s">
        <v>456</v>
      </c>
      <c r="J680" s="183">
        <v>44209.0</v>
      </c>
      <c r="K680" s="190" t="s">
        <v>926</v>
      </c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82"/>
      <c r="AT680" s="182"/>
      <c r="AU680" s="182"/>
    </row>
    <row r="681" ht="15.75" customHeight="1">
      <c r="A681" s="196">
        <v>44512.0</v>
      </c>
      <c r="B681" s="197" t="s">
        <v>792</v>
      </c>
      <c r="C681" s="198" t="s">
        <v>515</v>
      </c>
      <c r="D681" s="173" t="s">
        <v>525</v>
      </c>
      <c r="E681" s="199">
        <v>3000.0</v>
      </c>
      <c r="F681" s="173" t="s">
        <v>793</v>
      </c>
      <c r="G681" s="183" t="s">
        <v>324</v>
      </c>
      <c r="H681" s="183" t="s">
        <v>665</v>
      </c>
      <c r="I681" s="183" t="s">
        <v>460</v>
      </c>
      <c r="J681" s="183">
        <v>44322.0</v>
      </c>
      <c r="K681" s="186" t="s">
        <v>529</v>
      </c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182"/>
      <c r="AT681" s="182"/>
      <c r="AU681" s="182"/>
    </row>
    <row r="682" ht="15.75" customHeight="1">
      <c r="A682" s="196">
        <v>44512.0</v>
      </c>
      <c r="B682" s="239" t="s">
        <v>1054</v>
      </c>
      <c r="C682" s="198" t="s">
        <v>515</v>
      </c>
      <c r="D682" s="173" t="s">
        <v>516</v>
      </c>
      <c r="E682" s="199">
        <v>0.0</v>
      </c>
      <c r="F682" s="173" t="s">
        <v>1055</v>
      </c>
      <c r="G682" s="183" t="s">
        <v>324</v>
      </c>
      <c r="H682" s="183" t="s">
        <v>665</v>
      </c>
      <c r="I682" s="183" t="s">
        <v>462</v>
      </c>
      <c r="J682" s="183">
        <v>44411.0</v>
      </c>
      <c r="K682" s="186" t="s">
        <v>529</v>
      </c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182"/>
      <c r="AT682" s="182"/>
      <c r="AU682" s="182"/>
    </row>
    <row r="683" ht="15.75" customHeight="1">
      <c r="A683" s="196">
        <v>44512.0</v>
      </c>
      <c r="B683" s="239" t="s">
        <v>802</v>
      </c>
      <c r="C683" s="198" t="s">
        <v>515</v>
      </c>
      <c r="D683" s="173" t="s">
        <v>516</v>
      </c>
      <c r="E683" s="238">
        <v>52575.43</v>
      </c>
      <c r="F683" s="173" t="s">
        <v>803</v>
      </c>
      <c r="G683" s="183" t="s">
        <v>324</v>
      </c>
      <c r="H683" s="183" t="s">
        <v>665</v>
      </c>
      <c r="I683" s="183" t="s">
        <v>462</v>
      </c>
      <c r="J683" s="183">
        <v>44322.0</v>
      </c>
      <c r="K683" s="186" t="s">
        <v>529</v>
      </c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182"/>
      <c r="AT683" s="182"/>
      <c r="AU683" s="182"/>
    </row>
    <row r="684" ht="15.75" customHeight="1">
      <c r="A684" s="196">
        <v>44512.0</v>
      </c>
      <c r="B684" s="234" t="s">
        <v>1004</v>
      </c>
      <c r="C684" s="198" t="s">
        <v>515</v>
      </c>
      <c r="D684" s="173" t="s">
        <v>516</v>
      </c>
      <c r="E684" s="238">
        <v>3940.3</v>
      </c>
      <c r="F684" s="173" t="s">
        <v>1005</v>
      </c>
      <c r="G684" s="183" t="s">
        <v>324</v>
      </c>
      <c r="H684" s="183" t="s">
        <v>665</v>
      </c>
      <c r="I684" s="183" t="s">
        <v>462</v>
      </c>
      <c r="J684" s="183">
        <v>44333.0</v>
      </c>
      <c r="K684" s="186" t="s">
        <v>529</v>
      </c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  <c r="AA684" s="182"/>
      <c r="AB684" s="182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182"/>
      <c r="AT684" s="182"/>
      <c r="AU684" s="182"/>
    </row>
    <row r="685" ht="15.75" customHeight="1">
      <c r="A685" s="196">
        <v>44512.0</v>
      </c>
      <c r="B685" s="237" t="s">
        <v>979</v>
      </c>
      <c r="C685" s="198" t="s">
        <v>515</v>
      </c>
      <c r="D685" s="173" t="s">
        <v>516</v>
      </c>
      <c r="E685" s="199">
        <v>2041.36</v>
      </c>
      <c r="F685" s="173" t="s">
        <v>980</v>
      </c>
      <c r="G685" s="183" t="s">
        <v>324</v>
      </c>
      <c r="H685" s="183" t="s">
        <v>665</v>
      </c>
      <c r="I685" s="183" t="s">
        <v>462</v>
      </c>
      <c r="J685" s="183">
        <v>44280.0</v>
      </c>
      <c r="K685" s="186" t="s">
        <v>518</v>
      </c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  <c r="AA685" s="182"/>
      <c r="AB685" s="182"/>
      <c r="AC685" s="182"/>
      <c r="AD685" s="182"/>
      <c r="AE685" s="182"/>
      <c r="AF685" s="182"/>
      <c r="AG685" s="182"/>
      <c r="AH685" s="182"/>
      <c r="AI685" s="182"/>
      <c r="AJ685" s="182"/>
      <c r="AK685" s="182"/>
      <c r="AL685" s="182"/>
      <c r="AM685" s="182"/>
      <c r="AN685" s="182"/>
      <c r="AO685" s="182"/>
      <c r="AP685" s="182"/>
      <c r="AQ685" s="182"/>
      <c r="AR685" s="182"/>
      <c r="AS685" s="182"/>
      <c r="AT685" s="182"/>
      <c r="AU685" s="182"/>
    </row>
    <row r="686" ht="15.75" customHeight="1">
      <c r="A686" s="196">
        <v>44516.0</v>
      </c>
      <c r="B686" s="197" t="s">
        <v>765</v>
      </c>
      <c r="C686" s="198" t="s">
        <v>515</v>
      </c>
      <c r="D686" s="173" t="s">
        <v>525</v>
      </c>
      <c r="E686" s="199">
        <v>54835.4</v>
      </c>
      <c r="F686" s="173" t="s">
        <v>766</v>
      </c>
      <c r="G686" s="183" t="s">
        <v>324</v>
      </c>
      <c r="H686" s="183" t="s">
        <v>665</v>
      </c>
      <c r="I686" s="183" t="s">
        <v>460</v>
      </c>
      <c r="J686" s="183">
        <v>44279.0</v>
      </c>
      <c r="K686" s="186" t="s">
        <v>529</v>
      </c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  <c r="AA686" s="182"/>
      <c r="AB686" s="182"/>
      <c r="AC686" s="182"/>
      <c r="AD686" s="182"/>
      <c r="AE686" s="182"/>
      <c r="AF686" s="182"/>
      <c r="AG686" s="182"/>
      <c r="AH686" s="182"/>
      <c r="AI686" s="182"/>
      <c r="AJ686" s="182"/>
      <c r="AK686" s="182"/>
      <c r="AL686" s="182"/>
      <c r="AM686" s="182"/>
      <c r="AN686" s="182"/>
      <c r="AO686" s="182"/>
      <c r="AP686" s="182"/>
      <c r="AQ686" s="182"/>
      <c r="AR686" s="182"/>
      <c r="AS686" s="182"/>
      <c r="AT686" s="182"/>
      <c r="AU686" s="182"/>
    </row>
    <row r="687" ht="15.75" customHeight="1">
      <c r="A687" s="196">
        <v>44516.0</v>
      </c>
      <c r="B687" s="197" t="s">
        <v>856</v>
      </c>
      <c r="C687" s="198" t="s">
        <v>515</v>
      </c>
      <c r="D687" s="173" t="s">
        <v>525</v>
      </c>
      <c r="E687" s="199">
        <v>100000.0</v>
      </c>
      <c r="F687" s="173" t="s">
        <v>857</v>
      </c>
      <c r="G687" s="183" t="s">
        <v>324</v>
      </c>
      <c r="H687" s="183" t="s">
        <v>665</v>
      </c>
      <c r="I687" s="183" t="s">
        <v>460</v>
      </c>
      <c r="J687" s="183">
        <v>44321.0</v>
      </c>
      <c r="K687" s="186" t="s">
        <v>543</v>
      </c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  <c r="AA687" s="182"/>
      <c r="AB687" s="182"/>
      <c r="AC687" s="182"/>
      <c r="AD687" s="182"/>
      <c r="AE687" s="182"/>
      <c r="AF687" s="182"/>
      <c r="AG687" s="182"/>
      <c r="AH687" s="182"/>
      <c r="AI687" s="182"/>
      <c r="AJ687" s="182"/>
      <c r="AK687" s="182"/>
      <c r="AL687" s="182"/>
      <c r="AM687" s="182"/>
      <c r="AN687" s="182"/>
      <c r="AO687" s="182"/>
      <c r="AP687" s="182"/>
      <c r="AQ687" s="182"/>
      <c r="AR687" s="182"/>
      <c r="AS687" s="182"/>
      <c r="AT687" s="182"/>
      <c r="AU687" s="182"/>
    </row>
    <row r="688" ht="15.75" customHeight="1">
      <c r="A688" s="196">
        <v>44516.0</v>
      </c>
      <c r="B688" s="231" t="s">
        <v>1064</v>
      </c>
      <c r="C688" s="198" t="s">
        <v>531</v>
      </c>
      <c r="D688" s="173" t="s">
        <v>516</v>
      </c>
      <c r="E688" s="199">
        <v>290532.13</v>
      </c>
      <c r="F688" s="173" t="s">
        <v>1065</v>
      </c>
      <c r="G688" s="173" t="s">
        <v>324</v>
      </c>
      <c r="H688" s="173" t="s">
        <v>66</v>
      </c>
      <c r="I688" s="173" t="s">
        <v>376</v>
      </c>
      <c r="J688" s="183">
        <v>44259.0</v>
      </c>
      <c r="K688" s="190" t="s">
        <v>518</v>
      </c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2"/>
      <c r="AC688" s="182"/>
      <c r="AD688" s="182"/>
      <c r="AE688" s="182"/>
      <c r="AF688" s="182"/>
      <c r="AG688" s="182"/>
      <c r="AH688" s="182"/>
      <c r="AI688" s="182"/>
      <c r="AJ688" s="182"/>
      <c r="AK688" s="182"/>
      <c r="AL688" s="182"/>
      <c r="AM688" s="182"/>
      <c r="AN688" s="182"/>
      <c r="AO688" s="182"/>
      <c r="AP688" s="182"/>
      <c r="AQ688" s="182"/>
      <c r="AR688" s="182"/>
      <c r="AS688" s="182"/>
      <c r="AT688" s="182"/>
      <c r="AU688" s="182"/>
    </row>
    <row r="689" ht="15.75" customHeight="1">
      <c r="A689" s="196">
        <v>44516.0</v>
      </c>
      <c r="B689" s="201" t="s">
        <v>672</v>
      </c>
      <c r="C689" s="198" t="s">
        <v>531</v>
      </c>
      <c r="D689" s="173" t="s">
        <v>525</v>
      </c>
      <c r="E689" s="199">
        <v>5000.0</v>
      </c>
      <c r="F689" s="173" t="s">
        <v>673</v>
      </c>
      <c r="G689" s="173" t="s">
        <v>41</v>
      </c>
      <c r="H689" s="173" t="s">
        <v>42</v>
      </c>
      <c r="I689" s="173" t="s">
        <v>401</v>
      </c>
      <c r="J689" s="183">
        <v>44263.0</v>
      </c>
      <c r="K689" s="190" t="s">
        <v>611</v>
      </c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2"/>
      <c r="AC689" s="182"/>
      <c r="AD689" s="182"/>
      <c r="AE689" s="182"/>
      <c r="AF689" s="182"/>
      <c r="AG689" s="182"/>
      <c r="AH689" s="182"/>
      <c r="AI689" s="182"/>
      <c r="AJ689" s="182"/>
      <c r="AK689" s="182"/>
      <c r="AL689" s="182"/>
      <c r="AM689" s="182"/>
      <c r="AN689" s="182"/>
      <c r="AO689" s="182"/>
      <c r="AP689" s="182"/>
      <c r="AQ689" s="182"/>
      <c r="AR689" s="182"/>
      <c r="AS689" s="182"/>
      <c r="AT689" s="182"/>
      <c r="AU689" s="182"/>
    </row>
    <row r="690" ht="15.75" customHeight="1">
      <c r="A690" s="196">
        <v>44516.0</v>
      </c>
      <c r="B690" s="234" t="s">
        <v>1066</v>
      </c>
      <c r="C690" s="198" t="s">
        <v>531</v>
      </c>
      <c r="D690" s="173" t="s">
        <v>516</v>
      </c>
      <c r="E690" s="199">
        <v>93114.82</v>
      </c>
      <c r="F690" s="173" t="s">
        <v>1067</v>
      </c>
      <c r="G690" s="173" t="s">
        <v>41</v>
      </c>
      <c r="H690" s="173" t="s">
        <v>42</v>
      </c>
      <c r="I690" s="173" t="s">
        <v>420</v>
      </c>
      <c r="J690" s="183">
        <v>44407.0</v>
      </c>
      <c r="K690" s="186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2"/>
      <c r="AC690" s="182"/>
      <c r="AD690" s="182"/>
      <c r="AE690" s="182"/>
      <c r="AF690" s="182"/>
      <c r="AG690" s="182"/>
      <c r="AH690" s="182"/>
      <c r="AI690" s="182"/>
      <c r="AJ690" s="182"/>
      <c r="AK690" s="182"/>
      <c r="AL690" s="182"/>
      <c r="AM690" s="182"/>
      <c r="AN690" s="182"/>
      <c r="AO690" s="182"/>
      <c r="AP690" s="182"/>
      <c r="AQ690" s="182"/>
      <c r="AR690" s="182"/>
      <c r="AS690" s="182"/>
      <c r="AT690" s="182"/>
      <c r="AU690" s="182"/>
    </row>
    <row r="691" ht="15.75" customHeight="1">
      <c r="A691" s="196">
        <v>44516.0</v>
      </c>
      <c r="B691" s="197" t="s">
        <v>1068</v>
      </c>
      <c r="C691" s="198" t="s">
        <v>531</v>
      </c>
      <c r="D691" s="173" t="s">
        <v>525</v>
      </c>
      <c r="E691" s="199">
        <v>48809.84</v>
      </c>
      <c r="F691" s="173" t="s">
        <v>1069</v>
      </c>
      <c r="G691" s="173" t="s">
        <v>324</v>
      </c>
      <c r="H691" s="173" t="s">
        <v>66</v>
      </c>
      <c r="I691" s="173" t="s">
        <v>331</v>
      </c>
      <c r="J691" s="183">
        <v>44340.0</v>
      </c>
      <c r="K691" s="190" t="s">
        <v>518</v>
      </c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2"/>
      <c r="AC691" s="182"/>
      <c r="AD691" s="182"/>
      <c r="AE691" s="182"/>
      <c r="AF691" s="182"/>
      <c r="AG691" s="182"/>
      <c r="AH691" s="182"/>
      <c r="AI691" s="182"/>
      <c r="AJ691" s="182"/>
      <c r="AK691" s="182"/>
      <c r="AL691" s="182"/>
      <c r="AM691" s="182"/>
      <c r="AN691" s="182"/>
      <c r="AO691" s="182"/>
      <c r="AP691" s="182"/>
      <c r="AQ691" s="182"/>
      <c r="AR691" s="182"/>
      <c r="AS691" s="182"/>
      <c r="AT691" s="182"/>
      <c r="AU691" s="182"/>
    </row>
    <row r="692" ht="15.75" customHeight="1">
      <c r="A692" s="196">
        <v>44517.0</v>
      </c>
      <c r="B692" s="240" t="s">
        <v>1070</v>
      </c>
      <c r="C692" s="198" t="s">
        <v>531</v>
      </c>
      <c r="D692" s="173" t="s">
        <v>525</v>
      </c>
      <c r="E692" s="199">
        <v>10000.0</v>
      </c>
      <c r="F692" s="173" t="s">
        <v>1071</v>
      </c>
      <c r="G692" s="173" t="s">
        <v>324</v>
      </c>
      <c r="H692" s="173" t="s">
        <v>42</v>
      </c>
      <c r="I692" s="173" t="s">
        <v>409</v>
      </c>
      <c r="J692" s="183">
        <v>44399.0</v>
      </c>
      <c r="K692" s="190" t="s">
        <v>529</v>
      </c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2"/>
      <c r="AT692" s="182"/>
      <c r="AU692" s="182"/>
    </row>
    <row r="693" ht="15.75" customHeight="1">
      <c r="A693" s="196">
        <v>44517.0</v>
      </c>
      <c r="B693" s="237" t="s">
        <v>810</v>
      </c>
      <c r="C693" s="198" t="s">
        <v>515</v>
      </c>
      <c r="D693" s="173" t="s">
        <v>516</v>
      </c>
      <c r="E693" s="199">
        <v>370651.89</v>
      </c>
      <c r="F693" s="173" t="s">
        <v>811</v>
      </c>
      <c r="G693" s="183" t="s">
        <v>319</v>
      </c>
      <c r="H693" s="183" t="s">
        <v>42</v>
      </c>
      <c r="I693" s="183" t="s">
        <v>458</v>
      </c>
      <c r="J693" s="183">
        <v>43752.0</v>
      </c>
      <c r="K693" s="186" t="s">
        <v>529</v>
      </c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2"/>
      <c r="AT693" s="182"/>
      <c r="AU693" s="182"/>
    </row>
    <row r="694" ht="15.75" customHeight="1">
      <c r="A694" s="196">
        <v>44517.0</v>
      </c>
      <c r="B694" s="197" t="s">
        <v>796</v>
      </c>
      <c r="C694" s="198" t="s">
        <v>515</v>
      </c>
      <c r="D694" s="173" t="s">
        <v>525</v>
      </c>
      <c r="E694" s="199">
        <v>10000.0</v>
      </c>
      <c r="F694" s="173" t="s">
        <v>797</v>
      </c>
      <c r="G694" s="183" t="s">
        <v>324</v>
      </c>
      <c r="H694" s="183" t="s">
        <v>665</v>
      </c>
      <c r="I694" s="183" t="s">
        <v>460</v>
      </c>
      <c r="J694" s="183">
        <v>44319.0</v>
      </c>
      <c r="K694" s="186" t="s">
        <v>529</v>
      </c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2"/>
      <c r="AD694" s="182"/>
      <c r="AE694" s="182"/>
      <c r="AF694" s="182"/>
      <c r="AG694" s="182"/>
      <c r="AH694" s="182"/>
      <c r="AI694" s="182"/>
      <c r="AJ694" s="182"/>
      <c r="AK694" s="182"/>
      <c r="AL694" s="182"/>
      <c r="AM694" s="182"/>
      <c r="AN694" s="182"/>
      <c r="AO694" s="182"/>
      <c r="AP694" s="182"/>
      <c r="AQ694" s="182"/>
      <c r="AR694" s="182"/>
      <c r="AS694" s="182"/>
      <c r="AT694" s="182"/>
      <c r="AU694" s="182"/>
    </row>
    <row r="695" ht="15.75" customHeight="1">
      <c r="A695" s="196">
        <v>44518.0</v>
      </c>
      <c r="B695" s="197" t="s">
        <v>1072</v>
      </c>
      <c r="C695" s="198" t="s">
        <v>531</v>
      </c>
      <c r="D695" s="173" t="s">
        <v>525</v>
      </c>
      <c r="E695" s="199">
        <v>25000.0</v>
      </c>
      <c r="F695" s="173" t="s">
        <v>1073</v>
      </c>
      <c r="G695" s="162" t="s">
        <v>319</v>
      </c>
      <c r="H695" s="241" t="s">
        <v>42</v>
      </c>
      <c r="I695" s="241" t="s">
        <v>319</v>
      </c>
      <c r="J695" s="242">
        <v>44452.0</v>
      </c>
      <c r="K695" s="190" t="s">
        <v>529</v>
      </c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2"/>
      <c r="AD695" s="182"/>
      <c r="AE695" s="182"/>
      <c r="AF695" s="182"/>
      <c r="AG695" s="182"/>
      <c r="AH695" s="182"/>
      <c r="AI695" s="182"/>
      <c r="AJ695" s="182"/>
      <c r="AK695" s="182"/>
      <c r="AL695" s="182"/>
      <c r="AM695" s="182"/>
      <c r="AN695" s="182"/>
      <c r="AO695" s="182"/>
      <c r="AP695" s="182"/>
      <c r="AQ695" s="182"/>
      <c r="AR695" s="182"/>
      <c r="AS695" s="182"/>
      <c r="AT695" s="182"/>
      <c r="AU695" s="182"/>
    </row>
    <row r="696" ht="15.75" customHeight="1">
      <c r="A696" s="196">
        <v>44518.0</v>
      </c>
      <c r="B696" s="197" t="s">
        <v>637</v>
      </c>
      <c r="C696" s="198" t="s">
        <v>515</v>
      </c>
      <c r="D696" s="173" t="s">
        <v>551</v>
      </c>
      <c r="E696" s="199">
        <v>282315.92</v>
      </c>
      <c r="F696" s="173" t="s">
        <v>638</v>
      </c>
      <c r="G696" s="183" t="s">
        <v>319</v>
      </c>
      <c r="H696" s="183" t="s">
        <v>42</v>
      </c>
      <c r="I696" s="183" t="s">
        <v>368</v>
      </c>
      <c r="J696" s="183">
        <v>43707.0</v>
      </c>
      <c r="K696" s="186" t="s">
        <v>518</v>
      </c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  <c r="AD696" s="182"/>
      <c r="AE696" s="182"/>
      <c r="AF696" s="182"/>
      <c r="AG696" s="182"/>
      <c r="AH696" s="182"/>
      <c r="AI696" s="182"/>
      <c r="AJ696" s="182"/>
      <c r="AK696" s="182"/>
      <c r="AL696" s="182"/>
      <c r="AM696" s="182"/>
      <c r="AN696" s="182"/>
      <c r="AO696" s="182"/>
      <c r="AP696" s="182"/>
      <c r="AQ696" s="182"/>
      <c r="AR696" s="182"/>
      <c r="AS696" s="182"/>
      <c r="AT696" s="182"/>
      <c r="AU696" s="182"/>
    </row>
    <row r="697" ht="15.75" customHeight="1">
      <c r="A697" s="196">
        <v>44518.0</v>
      </c>
      <c r="B697" s="243" t="s">
        <v>1074</v>
      </c>
      <c r="C697" s="198" t="s">
        <v>515</v>
      </c>
      <c r="D697" s="173" t="s">
        <v>551</v>
      </c>
      <c r="E697" s="199">
        <v>33813.28</v>
      </c>
      <c r="F697" s="173" t="s">
        <v>1075</v>
      </c>
      <c r="G697" s="183" t="s">
        <v>319</v>
      </c>
      <c r="H697" s="183" t="s">
        <v>42</v>
      </c>
      <c r="I697" s="183" t="s">
        <v>368</v>
      </c>
      <c r="J697" s="183">
        <v>43769.0</v>
      </c>
      <c r="K697" s="186" t="s">
        <v>543</v>
      </c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2"/>
      <c r="AC697" s="182"/>
      <c r="AD697" s="182"/>
      <c r="AE697" s="182"/>
      <c r="AF697" s="182"/>
      <c r="AG697" s="182"/>
      <c r="AH697" s="182"/>
      <c r="AI697" s="182"/>
      <c r="AJ697" s="182"/>
      <c r="AK697" s="182"/>
      <c r="AL697" s="182"/>
      <c r="AM697" s="182"/>
      <c r="AN697" s="182"/>
      <c r="AO697" s="182"/>
      <c r="AP697" s="182"/>
      <c r="AQ697" s="182"/>
      <c r="AR697" s="182"/>
      <c r="AS697" s="182"/>
      <c r="AT697" s="182"/>
      <c r="AU697" s="182"/>
    </row>
    <row r="698" ht="15.75" customHeight="1">
      <c r="A698" s="196">
        <v>44518.0</v>
      </c>
      <c r="B698" s="197" t="s">
        <v>816</v>
      </c>
      <c r="C698" s="198" t="s">
        <v>515</v>
      </c>
      <c r="D698" s="173" t="s">
        <v>551</v>
      </c>
      <c r="E698" s="199">
        <v>90662.42</v>
      </c>
      <c r="F698" s="173" t="s">
        <v>817</v>
      </c>
      <c r="G698" s="183" t="s">
        <v>319</v>
      </c>
      <c r="H698" s="183" t="s">
        <v>42</v>
      </c>
      <c r="I698" s="183" t="s">
        <v>368</v>
      </c>
      <c r="J698" s="183">
        <v>43753.0</v>
      </c>
      <c r="K698" s="186" t="s">
        <v>529</v>
      </c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182"/>
      <c r="AT698" s="182"/>
      <c r="AU698" s="182"/>
    </row>
    <row r="699" ht="15.75" customHeight="1">
      <c r="A699" s="196">
        <v>44518.0</v>
      </c>
      <c r="B699" s="184" t="s">
        <v>541</v>
      </c>
      <c r="C699" s="198" t="s">
        <v>515</v>
      </c>
      <c r="D699" s="173" t="s">
        <v>525</v>
      </c>
      <c r="E699" s="199">
        <v>2000.0</v>
      </c>
      <c r="F699" s="173" t="s">
        <v>542</v>
      </c>
      <c r="G699" s="183" t="s">
        <v>319</v>
      </c>
      <c r="H699" s="183" t="s">
        <v>42</v>
      </c>
      <c r="I699" s="183" t="s">
        <v>368</v>
      </c>
      <c r="J699" s="183">
        <v>43605.0</v>
      </c>
      <c r="K699" s="186" t="s">
        <v>543</v>
      </c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2"/>
      <c r="AC699" s="182"/>
      <c r="AD699" s="182"/>
      <c r="AE699" s="182"/>
      <c r="AF699" s="182"/>
      <c r="AG699" s="182"/>
      <c r="AH699" s="182"/>
      <c r="AI699" s="182"/>
      <c r="AJ699" s="182"/>
      <c r="AK699" s="182"/>
      <c r="AL699" s="182"/>
      <c r="AM699" s="182"/>
      <c r="AN699" s="182"/>
      <c r="AO699" s="182"/>
      <c r="AP699" s="182"/>
      <c r="AQ699" s="182"/>
      <c r="AR699" s="182"/>
      <c r="AS699" s="182"/>
      <c r="AT699" s="182"/>
      <c r="AU699" s="182"/>
    </row>
    <row r="700" ht="15.75" customHeight="1">
      <c r="A700" s="196">
        <v>44518.0</v>
      </c>
      <c r="B700" s="233" t="s">
        <v>1076</v>
      </c>
      <c r="C700" s="198" t="s">
        <v>531</v>
      </c>
      <c r="D700" s="173" t="s">
        <v>516</v>
      </c>
      <c r="E700" s="199">
        <v>121773.16</v>
      </c>
      <c r="F700" s="173" t="s">
        <v>1077</v>
      </c>
      <c r="G700" s="173" t="s">
        <v>324</v>
      </c>
      <c r="H700" s="173" t="s">
        <v>42</v>
      </c>
      <c r="I700" s="173" t="s">
        <v>329</v>
      </c>
      <c r="J700" s="183">
        <v>44231.0</v>
      </c>
      <c r="K700" s="190" t="s">
        <v>543</v>
      </c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2"/>
      <c r="AC700" s="182"/>
      <c r="AD700" s="182"/>
      <c r="AE700" s="182"/>
      <c r="AF700" s="182"/>
      <c r="AG700" s="182"/>
      <c r="AH700" s="182"/>
      <c r="AI700" s="182"/>
      <c r="AJ700" s="182"/>
      <c r="AK700" s="182"/>
      <c r="AL700" s="182"/>
      <c r="AM700" s="182"/>
      <c r="AN700" s="182"/>
      <c r="AO700" s="182"/>
      <c r="AP700" s="182"/>
      <c r="AQ700" s="182"/>
      <c r="AR700" s="182"/>
      <c r="AS700" s="182"/>
      <c r="AT700" s="182"/>
      <c r="AU700" s="182"/>
    </row>
    <row r="701" ht="15.75" customHeight="1">
      <c r="A701" s="196">
        <v>44518.0</v>
      </c>
      <c r="B701" s="240" t="s">
        <v>1078</v>
      </c>
      <c r="C701" s="198" t="s">
        <v>531</v>
      </c>
      <c r="D701" s="173" t="s">
        <v>525</v>
      </c>
      <c r="E701" s="199">
        <v>31579.5</v>
      </c>
      <c r="F701" s="173" t="s">
        <v>1079</v>
      </c>
      <c r="G701" s="173" t="s">
        <v>324</v>
      </c>
      <c r="H701" s="173" t="s">
        <v>66</v>
      </c>
      <c r="I701" s="173" t="s">
        <v>376</v>
      </c>
      <c r="J701" s="183">
        <v>44413.0</v>
      </c>
      <c r="K701" s="190" t="s">
        <v>518</v>
      </c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2"/>
      <c r="AC701" s="182"/>
      <c r="AD701" s="182"/>
      <c r="AE701" s="182"/>
      <c r="AF701" s="182"/>
      <c r="AG701" s="182"/>
      <c r="AH701" s="182"/>
      <c r="AI701" s="182"/>
      <c r="AJ701" s="182"/>
      <c r="AK701" s="182"/>
      <c r="AL701" s="182"/>
      <c r="AM701" s="182"/>
      <c r="AN701" s="182"/>
      <c r="AO701" s="182"/>
      <c r="AP701" s="182"/>
      <c r="AQ701" s="182"/>
      <c r="AR701" s="182"/>
      <c r="AS701" s="182"/>
      <c r="AT701" s="182"/>
      <c r="AU701" s="182"/>
    </row>
    <row r="702" ht="15.75" customHeight="1">
      <c r="A702" s="196">
        <v>44519.0</v>
      </c>
      <c r="B702" s="228" t="s">
        <v>790</v>
      </c>
      <c r="C702" s="198" t="s">
        <v>515</v>
      </c>
      <c r="D702" s="173" t="s">
        <v>525</v>
      </c>
      <c r="E702" s="199">
        <v>313886.59</v>
      </c>
      <c r="F702" s="173" t="s">
        <v>791</v>
      </c>
      <c r="G702" s="183" t="s">
        <v>324</v>
      </c>
      <c r="H702" s="183" t="s">
        <v>665</v>
      </c>
      <c r="I702" s="183" t="s">
        <v>460</v>
      </c>
      <c r="J702" s="183">
        <v>44295.0</v>
      </c>
      <c r="K702" s="186" t="s">
        <v>611</v>
      </c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2"/>
      <c r="AC702" s="182"/>
      <c r="AD702" s="182"/>
      <c r="AE702" s="182"/>
      <c r="AF702" s="182"/>
      <c r="AG702" s="182"/>
      <c r="AH702" s="182"/>
      <c r="AI702" s="182"/>
      <c r="AJ702" s="182"/>
      <c r="AK702" s="182"/>
      <c r="AL702" s="182"/>
      <c r="AM702" s="182"/>
      <c r="AN702" s="182"/>
      <c r="AO702" s="182"/>
      <c r="AP702" s="182"/>
      <c r="AQ702" s="182"/>
      <c r="AR702" s="182"/>
      <c r="AS702" s="182"/>
      <c r="AT702" s="182"/>
      <c r="AU702" s="182"/>
    </row>
    <row r="703" ht="15.75" customHeight="1">
      <c r="A703" s="196">
        <v>44519.0</v>
      </c>
      <c r="B703" s="233" t="s">
        <v>639</v>
      </c>
      <c r="C703" s="198" t="s">
        <v>531</v>
      </c>
      <c r="D703" s="173" t="s">
        <v>516</v>
      </c>
      <c r="E703" s="199">
        <v>251499.32</v>
      </c>
      <c r="F703" s="173" t="s">
        <v>640</v>
      </c>
      <c r="G703" s="162" t="s">
        <v>319</v>
      </c>
      <c r="H703" s="241" t="s">
        <v>42</v>
      </c>
      <c r="I703" s="241" t="s">
        <v>319</v>
      </c>
      <c r="J703" s="242">
        <v>43901.0</v>
      </c>
      <c r="K703" s="190" t="s">
        <v>611</v>
      </c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2"/>
      <c r="AC703" s="182"/>
      <c r="AD703" s="182"/>
      <c r="AE703" s="182"/>
      <c r="AF703" s="182"/>
      <c r="AG703" s="182"/>
      <c r="AH703" s="182"/>
      <c r="AI703" s="182"/>
      <c r="AJ703" s="182"/>
      <c r="AK703" s="182"/>
      <c r="AL703" s="182"/>
      <c r="AM703" s="182"/>
      <c r="AN703" s="182"/>
      <c r="AO703" s="182"/>
      <c r="AP703" s="182"/>
      <c r="AQ703" s="182"/>
      <c r="AR703" s="182"/>
      <c r="AS703" s="182"/>
      <c r="AT703" s="182"/>
      <c r="AU703" s="182"/>
    </row>
    <row r="704" ht="15.75" customHeight="1">
      <c r="A704" s="196">
        <v>44522.0</v>
      </c>
      <c r="B704" s="228" t="s">
        <v>944</v>
      </c>
      <c r="C704" s="198" t="s">
        <v>515</v>
      </c>
      <c r="D704" s="173" t="s">
        <v>525</v>
      </c>
      <c r="E704" s="199">
        <v>20000.0</v>
      </c>
      <c r="F704" s="173" t="s">
        <v>945</v>
      </c>
      <c r="G704" s="183" t="s">
        <v>324</v>
      </c>
      <c r="H704" s="183" t="s">
        <v>665</v>
      </c>
      <c r="I704" s="183" t="s">
        <v>462</v>
      </c>
      <c r="J704" s="183">
        <v>44263.0</v>
      </c>
      <c r="K704" s="186" t="s">
        <v>543</v>
      </c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2"/>
      <c r="AC704" s="182"/>
      <c r="AD704" s="182"/>
      <c r="AE704" s="182"/>
      <c r="AF704" s="182"/>
      <c r="AG704" s="182"/>
      <c r="AH704" s="182"/>
      <c r="AI704" s="182"/>
      <c r="AJ704" s="182"/>
      <c r="AK704" s="182"/>
      <c r="AL704" s="182"/>
      <c r="AM704" s="182"/>
      <c r="AN704" s="182"/>
      <c r="AO704" s="182"/>
      <c r="AP704" s="182"/>
      <c r="AQ704" s="182"/>
      <c r="AR704" s="182"/>
      <c r="AS704" s="182"/>
      <c r="AT704" s="182"/>
      <c r="AU704" s="182"/>
    </row>
    <row r="705" ht="15.75" customHeight="1">
      <c r="A705" s="196">
        <v>44522.0</v>
      </c>
      <c r="B705" s="228" t="s">
        <v>977</v>
      </c>
      <c r="C705" s="198" t="s">
        <v>515</v>
      </c>
      <c r="D705" s="173" t="s">
        <v>516</v>
      </c>
      <c r="E705" s="199">
        <v>261364.56</v>
      </c>
      <c r="F705" s="173" t="s">
        <v>978</v>
      </c>
      <c r="G705" s="183" t="s">
        <v>324</v>
      </c>
      <c r="H705" s="183" t="s">
        <v>665</v>
      </c>
      <c r="I705" s="183" t="s">
        <v>462</v>
      </c>
      <c r="J705" s="183">
        <v>44319.0</v>
      </c>
      <c r="K705" s="186" t="s">
        <v>529</v>
      </c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2"/>
      <c r="AC705" s="182"/>
      <c r="AD705" s="182"/>
      <c r="AE705" s="182"/>
      <c r="AF705" s="182"/>
      <c r="AG705" s="182"/>
      <c r="AH705" s="182"/>
      <c r="AI705" s="182"/>
      <c r="AJ705" s="182"/>
      <c r="AK705" s="182"/>
      <c r="AL705" s="182"/>
      <c r="AM705" s="182"/>
      <c r="AN705" s="182"/>
      <c r="AO705" s="182"/>
      <c r="AP705" s="182"/>
      <c r="AQ705" s="182"/>
      <c r="AR705" s="182"/>
      <c r="AS705" s="182"/>
      <c r="AT705" s="182"/>
      <c r="AU705" s="182"/>
    </row>
    <row r="706" ht="15.75" customHeight="1">
      <c r="A706" s="196">
        <v>44522.0</v>
      </c>
      <c r="B706" s="197" t="s">
        <v>756</v>
      </c>
      <c r="C706" s="198" t="s">
        <v>515</v>
      </c>
      <c r="D706" s="173" t="s">
        <v>525</v>
      </c>
      <c r="E706" s="199">
        <v>80000.0</v>
      </c>
      <c r="F706" s="173" t="s">
        <v>757</v>
      </c>
      <c r="G706" s="183" t="s">
        <v>324</v>
      </c>
      <c r="H706" s="183" t="s">
        <v>665</v>
      </c>
      <c r="I706" s="183" t="s">
        <v>460</v>
      </c>
      <c r="J706" s="183">
        <v>44298.0</v>
      </c>
      <c r="K706" s="186" t="s">
        <v>529</v>
      </c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182"/>
      <c r="AT706" s="182"/>
      <c r="AU706" s="182"/>
    </row>
    <row r="707" ht="15.75" customHeight="1">
      <c r="A707" s="196">
        <v>44522.0</v>
      </c>
      <c r="B707" s="228" t="s">
        <v>892</v>
      </c>
      <c r="C707" s="198" t="s">
        <v>515</v>
      </c>
      <c r="D707" s="173" t="s">
        <v>525</v>
      </c>
      <c r="E707" s="199">
        <v>500.0</v>
      </c>
      <c r="F707" s="173" t="s">
        <v>893</v>
      </c>
      <c r="G707" s="183" t="s">
        <v>324</v>
      </c>
      <c r="H707" s="183" t="s">
        <v>665</v>
      </c>
      <c r="I707" s="183" t="s">
        <v>462</v>
      </c>
      <c r="J707" s="183">
        <v>44263.0</v>
      </c>
      <c r="K707" s="186" t="s">
        <v>529</v>
      </c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2"/>
      <c r="AT707" s="182"/>
      <c r="AU707" s="182"/>
    </row>
    <row r="708" ht="15.75" customHeight="1">
      <c r="A708" s="196">
        <v>44522.0</v>
      </c>
      <c r="B708" s="197" t="s">
        <v>1080</v>
      </c>
      <c r="C708" s="198" t="s">
        <v>515</v>
      </c>
      <c r="D708" s="173" t="s">
        <v>525</v>
      </c>
      <c r="E708" s="199">
        <v>650000.0</v>
      </c>
      <c r="F708" s="173" t="s">
        <v>867</v>
      </c>
      <c r="G708" s="183" t="s">
        <v>324</v>
      </c>
      <c r="H708" s="183" t="s">
        <v>665</v>
      </c>
      <c r="I708" s="183" t="s">
        <v>462</v>
      </c>
      <c r="J708" s="183">
        <v>44390.0</v>
      </c>
      <c r="K708" s="186" t="s">
        <v>529</v>
      </c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182"/>
      <c r="AT708" s="182"/>
      <c r="AU708" s="182"/>
    </row>
    <row r="709" ht="15.75" customHeight="1">
      <c r="A709" s="196">
        <v>44522.0</v>
      </c>
      <c r="B709" s="228" t="s">
        <v>946</v>
      </c>
      <c r="C709" s="198" t="s">
        <v>515</v>
      </c>
      <c r="D709" s="173" t="s">
        <v>525</v>
      </c>
      <c r="E709" s="199">
        <v>1250000.0</v>
      </c>
      <c r="F709" s="173" t="s">
        <v>947</v>
      </c>
      <c r="G709" s="183" t="s">
        <v>324</v>
      </c>
      <c r="H709" s="183" t="s">
        <v>665</v>
      </c>
      <c r="I709" s="183" t="s">
        <v>462</v>
      </c>
      <c r="J709" s="183">
        <v>44266.0</v>
      </c>
      <c r="K709" s="186" t="s">
        <v>611</v>
      </c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182"/>
      <c r="AT709" s="182"/>
      <c r="AU709" s="182"/>
    </row>
    <row r="710" ht="15.75" customHeight="1">
      <c r="A710" s="196">
        <v>44523.0</v>
      </c>
      <c r="B710" s="197" t="s">
        <v>1081</v>
      </c>
      <c r="C710" s="198" t="s">
        <v>531</v>
      </c>
      <c r="D710" s="173" t="s">
        <v>525</v>
      </c>
      <c r="E710" s="199">
        <v>20000.0</v>
      </c>
      <c r="F710" s="173" t="s">
        <v>1082</v>
      </c>
      <c r="G710" s="162" t="s">
        <v>324</v>
      </c>
      <c r="H710" s="241" t="s">
        <v>66</v>
      </c>
      <c r="I710" s="241" t="s">
        <v>376</v>
      </c>
      <c r="J710" s="242">
        <v>44287.0</v>
      </c>
      <c r="K710" s="190" t="s">
        <v>529</v>
      </c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2"/>
      <c r="AT710" s="182"/>
      <c r="AU710" s="182"/>
    </row>
    <row r="711" ht="15.75" customHeight="1">
      <c r="A711" s="196">
        <v>44523.0</v>
      </c>
      <c r="B711" s="197" t="s">
        <v>808</v>
      </c>
      <c r="C711" s="198" t="s">
        <v>531</v>
      </c>
      <c r="D711" s="173" t="s">
        <v>551</v>
      </c>
      <c r="E711" s="199">
        <v>114197.45</v>
      </c>
      <c r="F711" s="173" t="s">
        <v>1083</v>
      </c>
      <c r="G711" s="162" t="s">
        <v>324</v>
      </c>
      <c r="H711" s="241" t="s">
        <v>66</v>
      </c>
      <c r="I711" s="241" t="s">
        <v>376</v>
      </c>
      <c r="J711" s="242">
        <v>44298.0</v>
      </c>
      <c r="K711" s="173" t="s">
        <v>543</v>
      </c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2"/>
      <c r="AC711" s="182"/>
      <c r="AD711" s="182"/>
      <c r="AE711" s="182"/>
      <c r="AF711" s="182"/>
      <c r="AG711" s="182"/>
      <c r="AH711" s="182"/>
      <c r="AI711" s="182"/>
      <c r="AJ711" s="182"/>
      <c r="AK711" s="182"/>
      <c r="AL711" s="182"/>
      <c r="AM711" s="182"/>
      <c r="AN711" s="182"/>
      <c r="AO711" s="182"/>
      <c r="AP711" s="182"/>
      <c r="AQ711" s="182"/>
      <c r="AR711" s="182"/>
      <c r="AS711" s="182"/>
      <c r="AT711" s="182"/>
      <c r="AU711" s="182"/>
    </row>
    <row r="712" ht="15.75" customHeight="1">
      <c r="A712" s="196">
        <v>44523.0</v>
      </c>
      <c r="B712" s="197" t="s">
        <v>666</v>
      </c>
      <c r="C712" s="198" t="s">
        <v>515</v>
      </c>
      <c r="D712" s="173" t="s">
        <v>525</v>
      </c>
      <c r="E712" s="199">
        <v>35000.0</v>
      </c>
      <c r="F712" s="173" t="s">
        <v>667</v>
      </c>
      <c r="G712" s="183" t="s">
        <v>324</v>
      </c>
      <c r="H712" s="183" t="s">
        <v>665</v>
      </c>
      <c r="I712" s="183" t="s">
        <v>462</v>
      </c>
      <c r="J712" s="183">
        <v>44295.0</v>
      </c>
      <c r="K712" s="183" t="s">
        <v>668</v>
      </c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2"/>
      <c r="AC712" s="182"/>
      <c r="AD712" s="182"/>
      <c r="AE712" s="182"/>
      <c r="AF712" s="182"/>
      <c r="AG712" s="182"/>
      <c r="AH712" s="182"/>
      <c r="AI712" s="182"/>
      <c r="AJ712" s="182"/>
      <c r="AK712" s="182"/>
      <c r="AL712" s="182"/>
      <c r="AM712" s="182"/>
      <c r="AN712" s="182"/>
      <c r="AO712" s="182"/>
      <c r="AP712" s="182"/>
      <c r="AQ712" s="182"/>
      <c r="AR712" s="182"/>
      <c r="AS712" s="182"/>
      <c r="AT712" s="182"/>
      <c r="AU712" s="182"/>
    </row>
    <row r="713" ht="15.75" customHeight="1">
      <c r="A713" s="196">
        <v>44524.0</v>
      </c>
      <c r="B713" s="197" t="s">
        <v>1084</v>
      </c>
      <c r="C713" s="198" t="s">
        <v>531</v>
      </c>
      <c r="D713" s="173" t="s">
        <v>516</v>
      </c>
      <c r="E713" s="199">
        <v>130920.08</v>
      </c>
      <c r="F713" s="173" t="s">
        <v>1085</v>
      </c>
      <c r="G713" s="173" t="s">
        <v>324</v>
      </c>
      <c r="H713" s="173" t="s">
        <v>66</v>
      </c>
      <c r="I713" s="173" t="s">
        <v>376</v>
      </c>
      <c r="J713" s="183">
        <v>44252.0</v>
      </c>
      <c r="K713" s="173" t="s">
        <v>518</v>
      </c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2"/>
      <c r="AC713" s="182"/>
      <c r="AD713" s="182"/>
      <c r="AE713" s="182"/>
      <c r="AF713" s="182"/>
      <c r="AG713" s="182"/>
      <c r="AH713" s="182"/>
      <c r="AI713" s="182"/>
      <c r="AJ713" s="182"/>
      <c r="AK713" s="182"/>
      <c r="AL713" s="182"/>
      <c r="AM713" s="182"/>
      <c r="AN713" s="182"/>
      <c r="AO713" s="182"/>
      <c r="AP713" s="182"/>
      <c r="AQ713" s="182"/>
      <c r="AR713" s="182"/>
      <c r="AS713" s="182"/>
      <c r="AT713" s="182"/>
      <c r="AU713" s="182"/>
    </row>
    <row r="714" ht="15.75" customHeight="1">
      <c r="A714" s="196">
        <v>44524.0</v>
      </c>
      <c r="B714" s="197" t="s">
        <v>1086</v>
      </c>
      <c r="C714" s="198" t="s">
        <v>531</v>
      </c>
      <c r="D714" s="173" t="s">
        <v>516</v>
      </c>
      <c r="E714" s="199">
        <v>98719.08</v>
      </c>
      <c r="F714" s="173" t="s">
        <v>1087</v>
      </c>
      <c r="G714" s="173" t="s">
        <v>319</v>
      </c>
      <c r="H714" s="173" t="s">
        <v>42</v>
      </c>
      <c r="I714" s="173" t="s">
        <v>319</v>
      </c>
      <c r="J714" s="183">
        <v>44390.0</v>
      </c>
      <c r="K714" s="173" t="s">
        <v>529</v>
      </c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2"/>
      <c r="AC714" s="182"/>
      <c r="AD714" s="182"/>
      <c r="AE714" s="182"/>
      <c r="AF714" s="182"/>
      <c r="AG714" s="182"/>
      <c r="AH714" s="182"/>
      <c r="AI714" s="182"/>
      <c r="AJ714" s="182"/>
      <c r="AK714" s="182"/>
      <c r="AL714" s="182"/>
      <c r="AM714" s="182"/>
      <c r="AN714" s="182"/>
      <c r="AO714" s="182"/>
      <c r="AP714" s="182"/>
      <c r="AQ714" s="182"/>
      <c r="AR714" s="182"/>
      <c r="AS714" s="182"/>
      <c r="AT714" s="182"/>
      <c r="AU714" s="182"/>
    </row>
    <row r="715" ht="15.75" customHeight="1">
      <c r="A715" s="196">
        <v>44524.0</v>
      </c>
      <c r="B715" s="228" t="s">
        <v>777</v>
      </c>
      <c r="C715" s="198" t="s">
        <v>515</v>
      </c>
      <c r="D715" s="173" t="s">
        <v>525</v>
      </c>
      <c r="E715" s="199">
        <v>59000.0</v>
      </c>
      <c r="F715" s="173" t="s">
        <v>778</v>
      </c>
      <c r="G715" s="183" t="s">
        <v>324</v>
      </c>
      <c r="H715" s="183" t="s">
        <v>665</v>
      </c>
      <c r="I715" s="183" t="s">
        <v>462</v>
      </c>
      <c r="J715" s="183">
        <v>44280.0</v>
      </c>
      <c r="K715" s="183" t="s">
        <v>529</v>
      </c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2"/>
      <c r="AC715" s="182"/>
      <c r="AD715" s="182"/>
      <c r="AE715" s="182"/>
      <c r="AF715" s="182"/>
      <c r="AG715" s="182"/>
      <c r="AH715" s="182"/>
      <c r="AI715" s="182"/>
      <c r="AJ715" s="182"/>
      <c r="AK715" s="182"/>
      <c r="AL715" s="182"/>
      <c r="AM715" s="182"/>
      <c r="AN715" s="182"/>
      <c r="AO715" s="182"/>
      <c r="AP715" s="182"/>
      <c r="AQ715" s="182"/>
      <c r="AR715" s="182"/>
      <c r="AS715" s="182"/>
      <c r="AT715" s="182"/>
      <c r="AU715" s="182"/>
    </row>
    <row r="716" ht="15.75" customHeight="1">
      <c r="A716" s="196">
        <v>44525.0</v>
      </c>
      <c r="B716" s="197" t="s">
        <v>1088</v>
      </c>
      <c r="C716" s="198" t="s">
        <v>515</v>
      </c>
      <c r="D716" s="173" t="s">
        <v>551</v>
      </c>
      <c r="E716" s="199">
        <v>95072.23</v>
      </c>
      <c r="F716" s="173" t="s">
        <v>1089</v>
      </c>
      <c r="G716" s="183" t="s">
        <v>319</v>
      </c>
      <c r="H716" s="183" t="s">
        <v>42</v>
      </c>
      <c r="I716" s="183" t="s">
        <v>458</v>
      </c>
      <c r="J716" s="183">
        <v>43780.0</v>
      </c>
      <c r="K716" s="183" t="s">
        <v>543</v>
      </c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182"/>
      <c r="AT716" s="182"/>
      <c r="AU716" s="182"/>
    </row>
    <row r="717" ht="15.75" customHeight="1">
      <c r="A717" s="196">
        <v>44525.0</v>
      </c>
      <c r="B717" s="197" t="s">
        <v>993</v>
      </c>
      <c r="C717" s="198" t="s">
        <v>515</v>
      </c>
      <c r="D717" s="173" t="s">
        <v>551</v>
      </c>
      <c r="E717" s="199">
        <v>287057.81</v>
      </c>
      <c r="F717" s="173" t="s">
        <v>994</v>
      </c>
      <c r="G717" s="183" t="s">
        <v>324</v>
      </c>
      <c r="H717" s="183" t="s">
        <v>665</v>
      </c>
      <c r="I717" s="183" t="s">
        <v>460</v>
      </c>
      <c r="J717" s="183">
        <v>44393.0</v>
      </c>
      <c r="K717" s="183" t="s">
        <v>995</v>
      </c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2"/>
      <c r="AC717" s="182"/>
      <c r="AD717" s="182"/>
      <c r="AE717" s="182"/>
      <c r="AF717" s="182"/>
      <c r="AG717" s="182"/>
      <c r="AH717" s="182"/>
      <c r="AI717" s="182"/>
      <c r="AJ717" s="182"/>
      <c r="AK717" s="182"/>
      <c r="AL717" s="182"/>
      <c r="AM717" s="182"/>
      <c r="AN717" s="182"/>
      <c r="AO717" s="182"/>
      <c r="AP717" s="182"/>
      <c r="AQ717" s="182"/>
      <c r="AR717" s="182"/>
      <c r="AS717" s="182"/>
      <c r="AT717" s="182"/>
      <c r="AU717" s="182"/>
    </row>
    <row r="718" ht="15.75" customHeight="1">
      <c r="A718" s="196">
        <v>44525.0</v>
      </c>
      <c r="B718" s="197" t="s">
        <v>1090</v>
      </c>
      <c r="C718" s="198" t="s">
        <v>531</v>
      </c>
      <c r="D718" s="173" t="s">
        <v>525</v>
      </c>
      <c r="E718" s="199">
        <v>15000.0</v>
      </c>
      <c r="F718" s="173" t="s">
        <v>1091</v>
      </c>
      <c r="G718" s="173" t="s">
        <v>324</v>
      </c>
      <c r="H718" s="173" t="s">
        <v>42</v>
      </c>
      <c r="I718" s="173" t="s">
        <v>409</v>
      </c>
      <c r="J718" s="183">
        <v>44293.0</v>
      </c>
      <c r="K718" s="173" t="s">
        <v>611</v>
      </c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2"/>
      <c r="AC718" s="182"/>
      <c r="AD718" s="182"/>
      <c r="AE718" s="182"/>
      <c r="AF718" s="182"/>
      <c r="AG718" s="182"/>
      <c r="AH718" s="182"/>
      <c r="AI718" s="182"/>
      <c r="AJ718" s="182"/>
      <c r="AK718" s="182"/>
      <c r="AL718" s="182"/>
      <c r="AM718" s="182"/>
      <c r="AN718" s="182"/>
      <c r="AO718" s="182"/>
      <c r="AP718" s="182"/>
      <c r="AQ718" s="182"/>
      <c r="AR718" s="182"/>
      <c r="AS718" s="182"/>
      <c r="AT718" s="182"/>
      <c r="AU718" s="182"/>
    </row>
    <row r="719" ht="15.75" customHeight="1">
      <c r="A719" s="196">
        <v>44526.0</v>
      </c>
      <c r="B719" s="197" t="s">
        <v>902</v>
      </c>
      <c r="C719" s="198" t="s">
        <v>515</v>
      </c>
      <c r="D719" s="173" t="s">
        <v>525</v>
      </c>
      <c r="E719" s="199">
        <v>200000.0</v>
      </c>
      <c r="F719" s="173" t="s">
        <v>903</v>
      </c>
      <c r="G719" s="183" t="s">
        <v>324</v>
      </c>
      <c r="H719" s="183" t="s">
        <v>665</v>
      </c>
      <c r="I719" s="183" t="s">
        <v>460</v>
      </c>
      <c r="J719" s="183">
        <v>44291.0</v>
      </c>
      <c r="K719" s="183" t="s">
        <v>529</v>
      </c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182"/>
      <c r="AT719" s="182"/>
      <c r="AU719" s="182"/>
    </row>
    <row r="720" ht="15.75" customHeight="1">
      <c r="A720" s="196">
        <v>44529.0</v>
      </c>
      <c r="B720" s="197" t="s">
        <v>856</v>
      </c>
      <c r="C720" s="198" t="s">
        <v>515</v>
      </c>
      <c r="D720" s="173" t="s">
        <v>525</v>
      </c>
      <c r="E720" s="199">
        <v>150000.0</v>
      </c>
      <c r="F720" s="173" t="s">
        <v>857</v>
      </c>
      <c r="G720" s="183" t="s">
        <v>324</v>
      </c>
      <c r="H720" s="183" t="s">
        <v>665</v>
      </c>
      <c r="I720" s="183" t="s">
        <v>460</v>
      </c>
      <c r="J720" s="183">
        <v>44321.0</v>
      </c>
      <c r="K720" s="183" t="s">
        <v>543</v>
      </c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/>
      <c r="AR720" s="182"/>
      <c r="AS720" s="182"/>
      <c r="AT720" s="182"/>
      <c r="AU720" s="182"/>
    </row>
    <row r="721" ht="15.75" customHeight="1">
      <c r="A721" s="196">
        <v>44530.0</v>
      </c>
      <c r="B721" s="197" t="s">
        <v>1092</v>
      </c>
      <c r="C721" s="198" t="s">
        <v>515</v>
      </c>
      <c r="D721" s="173" t="s">
        <v>525</v>
      </c>
      <c r="E721" s="199">
        <v>500000.0</v>
      </c>
      <c r="F721" s="173" t="s">
        <v>1093</v>
      </c>
      <c r="G721" s="183" t="s">
        <v>324</v>
      </c>
      <c r="H721" s="183" t="s">
        <v>665</v>
      </c>
      <c r="I721" s="183" t="s">
        <v>460</v>
      </c>
      <c r="J721" s="183">
        <v>44280.0</v>
      </c>
      <c r="K721" s="183" t="s">
        <v>529</v>
      </c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182"/>
      <c r="AT721" s="182"/>
      <c r="AU721" s="182"/>
    </row>
    <row r="722" ht="15.75" customHeight="1">
      <c r="A722" s="196">
        <v>44530.0</v>
      </c>
      <c r="B722" s="197" t="s">
        <v>765</v>
      </c>
      <c r="C722" s="198" t="s">
        <v>515</v>
      </c>
      <c r="D722" s="173" t="s">
        <v>525</v>
      </c>
      <c r="E722" s="199">
        <v>50000.0</v>
      </c>
      <c r="F722" s="173" t="s">
        <v>766</v>
      </c>
      <c r="G722" s="183" t="s">
        <v>324</v>
      </c>
      <c r="H722" s="183" t="s">
        <v>665</v>
      </c>
      <c r="I722" s="183" t="s">
        <v>460</v>
      </c>
      <c r="J722" s="183">
        <v>44279.0</v>
      </c>
      <c r="K722" s="183" t="s">
        <v>529</v>
      </c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182"/>
      <c r="AT722" s="182"/>
      <c r="AU722" s="182"/>
    </row>
    <row r="723" ht="15.75" customHeight="1">
      <c r="A723" s="196">
        <v>44530.0</v>
      </c>
      <c r="B723" s="197" t="s">
        <v>666</v>
      </c>
      <c r="C723" s="198" t="s">
        <v>515</v>
      </c>
      <c r="D723" s="173" t="s">
        <v>525</v>
      </c>
      <c r="E723" s="199">
        <v>10000.0</v>
      </c>
      <c r="F723" s="173" t="s">
        <v>667</v>
      </c>
      <c r="G723" s="183" t="s">
        <v>324</v>
      </c>
      <c r="H723" s="183" t="s">
        <v>665</v>
      </c>
      <c r="I723" s="183" t="s">
        <v>462</v>
      </c>
      <c r="J723" s="183">
        <v>44295.0</v>
      </c>
      <c r="K723" s="183" t="s">
        <v>668</v>
      </c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182"/>
      <c r="AT723" s="182"/>
      <c r="AU723" s="182"/>
    </row>
    <row r="724" ht="15.75" customHeight="1">
      <c r="A724" s="196">
        <v>44530.0</v>
      </c>
      <c r="B724" s="197" t="s">
        <v>944</v>
      </c>
      <c r="C724" s="198" t="s">
        <v>515</v>
      </c>
      <c r="D724" s="173" t="s">
        <v>525</v>
      </c>
      <c r="E724" s="199">
        <v>20000.0</v>
      </c>
      <c r="F724" s="173" t="s">
        <v>945</v>
      </c>
      <c r="G724" s="183" t="s">
        <v>324</v>
      </c>
      <c r="H724" s="183" t="s">
        <v>665</v>
      </c>
      <c r="I724" s="183" t="s">
        <v>462</v>
      </c>
      <c r="J724" s="183">
        <v>44263.0</v>
      </c>
      <c r="K724" s="183" t="s">
        <v>543</v>
      </c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182"/>
      <c r="AT724" s="182"/>
      <c r="AU724" s="182"/>
    </row>
    <row r="725" ht="15.75" customHeight="1">
      <c r="A725" s="196">
        <v>44531.0</v>
      </c>
      <c r="B725" s="197" t="s">
        <v>796</v>
      </c>
      <c r="C725" s="198" t="s">
        <v>515</v>
      </c>
      <c r="D725" s="173" t="s">
        <v>525</v>
      </c>
      <c r="E725" s="199">
        <v>12000.0</v>
      </c>
      <c r="F725" s="173" t="s">
        <v>797</v>
      </c>
      <c r="G725" s="183" t="s">
        <v>324</v>
      </c>
      <c r="H725" s="183" t="s">
        <v>665</v>
      </c>
      <c r="I725" s="183" t="s">
        <v>460</v>
      </c>
      <c r="J725" s="183">
        <v>44319.0</v>
      </c>
      <c r="K725" s="183" t="s">
        <v>529</v>
      </c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2"/>
      <c r="AC725" s="182"/>
      <c r="AD725" s="182"/>
      <c r="AE725" s="182"/>
      <c r="AF725" s="182"/>
      <c r="AG725" s="182"/>
      <c r="AH725" s="182"/>
      <c r="AI725" s="182"/>
      <c r="AJ725" s="182"/>
      <c r="AK725" s="182"/>
      <c r="AL725" s="182"/>
      <c r="AM725" s="182"/>
      <c r="AN725" s="182"/>
      <c r="AO725" s="182"/>
      <c r="AP725" s="182"/>
      <c r="AQ725" s="182"/>
      <c r="AR725" s="182"/>
      <c r="AS725" s="182"/>
      <c r="AT725" s="182"/>
      <c r="AU725" s="182"/>
    </row>
    <row r="726" ht="15.75" customHeight="1">
      <c r="A726" s="196">
        <v>44531.0</v>
      </c>
      <c r="B726" s="197" t="s">
        <v>663</v>
      </c>
      <c r="C726" s="198" t="s">
        <v>515</v>
      </c>
      <c r="D726" s="173" t="s">
        <v>525</v>
      </c>
      <c r="E726" s="199">
        <v>40000.0</v>
      </c>
      <c r="F726" s="173" t="s">
        <v>664</v>
      </c>
      <c r="G726" s="183" t="s">
        <v>324</v>
      </c>
      <c r="H726" s="183" t="s">
        <v>665</v>
      </c>
      <c r="I726" s="183" t="s">
        <v>462</v>
      </c>
      <c r="J726" s="183">
        <v>44321.0</v>
      </c>
      <c r="K726" s="183" t="s">
        <v>529</v>
      </c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182"/>
      <c r="AT726" s="182"/>
      <c r="AU726" s="182"/>
    </row>
    <row r="727" ht="15.75" customHeight="1">
      <c r="A727" s="196">
        <v>44531.0</v>
      </c>
      <c r="B727" s="231" t="s">
        <v>729</v>
      </c>
      <c r="C727" s="198" t="s">
        <v>531</v>
      </c>
      <c r="D727" s="173" t="s">
        <v>525</v>
      </c>
      <c r="E727" s="199">
        <v>5800.0</v>
      </c>
      <c r="F727" s="173" t="s">
        <v>730</v>
      </c>
      <c r="G727" s="173" t="s">
        <v>41</v>
      </c>
      <c r="H727" s="173" t="s">
        <v>42</v>
      </c>
      <c r="I727" s="173" t="s">
        <v>424</v>
      </c>
      <c r="J727" s="183">
        <v>44180.0</v>
      </c>
      <c r="K727" s="173" t="s">
        <v>529</v>
      </c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182"/>
      <c r="AT727" s="182"/>
      <c r="AU727" s="182"/>
    </row>
    <row r="728" ht="15.75" customHeight="1">
      <c r="A728" s="196">
        <v>44531.0</v>
      </c>
      <c r="B728" s="235" t="s">
        <v>882</v>
      </c>
      <c r="C728" s="198" t="s">
        <v>531</v>
      </c>
      <c r="D728" s="173" t="s">
        <v>525</v>
      </c>
      <c r="E728" s="199">
        <v>200000.0</v>
      </c>
      <c r="F728" s="211" t="s">
        <v>883</v>
      </c>
      <c r="G728" s="162" t="s">
        <v>319</v>
      </c>
      <c r="H728" s="241" t="s">
        <v>42</v>
      </c>
      <c r="I728" s="241" t="s">
        <v>319</v>
      </c>
      <c r="J728" s="242">
        <v>44235.0</v>
      </c>
      <c r="K728" s="211" t="s">
        <v>529</v>
      </c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2"/>
      <c r="AC728" s="182"/>
      <c r="AD728" s="182"/>
      <c r="AE728" s="182"/>
      <c r="AF728" s="182"/>
      <c r="AG728" s="182"/>
      <c r="AH728" s="182"/>
      <c r="AI728" s="182"/>
      <c r="AJ728" s="182"/>
      <c r="AK728" s="182"/>
      <c r="AL728" s="182"/>
      <c r="AM728" s="182"/>
      <c r="AN728" s="182"/>
      <c r="AO728" s="182"/>
      <c r="AP728" s="182"/>
      <c r="AQ728" s="182"/>
      <c r="AR728" s="182"/>
      <c r="AS728" s="182"/>
      <c r="AT728" s="182"/>
      <c r="AU728" s="182"/>
    </row>
    <row r="729" ht="15.75" customHeight="1">
      <c r="A729" s="196">
        <v>44532.0</v>
      </c>
      <c r="B729" s="197" t="s">
        <v>892</v>
      </c>
      <c r="C729" s="198" t="s">
        <v>515</v>
      </c>
      <c r="D729" s="173" t="s">
        <v>525</v>
      </c>
      <c r="E729" s="199">
        <v>500.0</v>
      </c>
      <c r="F729" s="173" t="s">
        <v>893</v>
      </c>
      <c r="G729" s="183" t="s">
        <v>324</v>
      </c>
      <c r="H729" s="183" t="s">
        <v>665</v>
      </c>
      <c r="I729" s="183" t="s">
        <v>462</v>
      </c>
      <c r="J729" s="183">
        <v>44263.0</v>
      </c>
      <c r="K729" s="183" t="s">
        <v>529</v>
      </c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2"/>
      <c r="AC729" s="182"/>
      <c r="AD729" s="182"/>
      <c r="AE729" s="182"/>
      <c r="AF729" s="182"/>
      <c r="AG729" s="182"/>
      <c r="AH729" s="182"/>
      <c r="AI729" s="182"/>
      <c r="AJ729" s="182"/>
      <c r="AK729" s="182"/>
      <c r="AL729" s="182"/>
      <c r="AM729" s="182"/>
      <c r="AN729" s="182"/>
      <c r="AO729" s="182"/>
      <c r="AP729" s="182"/>
      <c r="AQ729" s="182"/>
      <c r="AR729" s="182"/>
      <c r="AS729" s="182"/>
      <c r="AT729" s="182"/>
      <c r="AU729" s="182"/>
    </row>
    <row r="730" ht="15.75" customHeight="1">
      <c r="A730" s="196">
        <v>44532.0</v>
      </c>
      <c r="B730" s="197" t="s">
        <v>792</v>
      </c>
      <c r="C730" s="198" t="s">
        <v>515</v>
      </c>
      <c r="D730" s="173" t="s">
        <v>525</v>
      </c>
      <c r="E730" s="199">
        <v>10000.0</v>
      </c>
      <c r="F730" s="173" t="s">
        <v>793</v>
      </c>
      <c r="G730" s="183" t="s">
        <v>324</v>
      </c>
      <c r="H730" s="183" t="s">
        <v>665</v>
      </c>
      <c r="I730" s="183" t="s">
        <v>460</v>
      </c>
      <c r="J730" s="183">
        <v>44322.0</v>
      </c>
      <c r="K730" s="183" t="s">
        <v>529</v>
      </c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2"/>
      <c r="AC730" s="182"/>
      <c r="AD730" s="182"/>
      <c r="AE730" s="182"/>
      <c r="AF730" s="182"/>
      <c r="AG730" s="182"/>
      <c r="AH730" s="182"/>
      <c r="AI730" s="182"/>
      <c r="AJ730" s="182"/>
      <c r="AK730" s="182"/>
      <c r="AL730" s="182"/>
      <c r="AM730" s="182"/>
      <c r="AN730" s="182"/>
      <c r="AO730" s="182"/>
      <c r="AP730" s="182"/>
      <c r="AQ730" s="182"/>
      <c r="AR730" s="182"/>
      <c r="AS730" s="182"/>
      <c r="AT730" s="182"/>
      <c r="AU730" s="182"/>
    </row>
    <row r="731" ht="15.75" customHeight="1">
      <c r="A731" s="196">
        <v>44532.0</v>
      </c>
      <c r="B731" s="197" t="s">
        <v>537</v>
      </c>
      <c r="C731" s="198" t="s">
        <v>515</v>
      </c>
      <c r="D731" s="173" t="s">
        <v>525</v>
      </c>
      <c r="E731" s="199">
        <v>25000.0</v>
      </c>
      <c r="F731" s="173" t="s">
        <v>538</v>
      </c>
      <c r="G731" s="183" t="s">
        <v>319</v>
      </c>
      <c r="H731" s="183" t="s">
        <v>42</v>
      </c>
      <c r="I731" s="183" t="s">
        <v>368</v>
      </c>
      <c r="J731" s="183">
        <v>43703.0</v>
      </c>
      <c r="K731" s="183" t="s">
        <v>521</v>
      </c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2"/>
      <c r="AC731" s="182"/>
      <c r="AD731" s="182"/>
      <c r="AE731" s="182"/>
      <c r="AF731" s="182"/>
      <c r="AG731" s="182"/>
      <c r="AH731" s="182"/>
      <c r="AI731" s="182"/>
      <c r="AJ731" s="182"/>
      <c r="AK731" s="182"/>
      <c r="AL731" s="182"/>
      <c r="AM731" s="182"/>
      <c r="AN731" s="182"/>
      <c r="AO731" s="182"/>
      <c r="AP731" s="182"/>
      <c r="AQ731" s="182"/>
      <c r="AR731" s="182"/>
      <c r="AS731" s="182"/>
      <c r="AT731" s="182"/>
      <c r="AU731" s="182"/>
    </row>
    <row r="732" ht="15.75" customHeight="1">
      <c r="A732" s="196">
        <v>44536.0</v>
      </c>
      <c r="B732" s="197" t="s">
        <v>571</v>
      </c>
      <c r="C732" s="198" t="s">
        <v>515</v>
      </c>
      <c r="D732" s="173" t="s">
        <v>525</v>
      </c>
      <c r="E732" s="199">
        <v>6000.0</v>
      </c>
      <c r="F732" s="173" t="s">
        <v>572</v>
      </c>
      <c r="G732" s="183" t="s">
        <v>319</v>
      </c>
      <c r="H732" s="183" t="s">
        <v>42</v>
      </c>
      <c r="I732" s="183" t="s">
        <v>368</v>
      </c>
      <c r="J732" s="183">
        <v>43717.0</v>
      </c>
      <c r="K732" s="183" t="s">
        <v>521</v>
      </c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2"/>
      <c r="AC732" s="182"/>
      <c r="AD732" s="182"/>
      <c r="AE732" s="182"/>
      <c r="AF732" s="182"/>
      <c r="AG732" s="182"/>
      <c r="AH732" s="182"/>
      <c r="AI732" s="182"/>
      <c r="AJ732" s="182"/>
      <c r="AK732" s="182"/>
      <c r="AL732" s="182"/>
      <c r="AM732" s="182"/>
      <c r="AN732" s="182"/>
      <c r="AO732" s="182"/>
      <c r="AP732" s="182"/>
      <c r="AQ732" s="182"/>
      <c r="AR732" s="182"/>
      <c r="AS732" s="182"/>
      <c r="AT732" s="182"/>
      <c r="AU732" s="182"/>
    </row>
    <row r="733" ht="15.75" customHeight="1">
      <c r="A733" s="196">
        <v>44536.0</v>
      </c>
      <c r="B733" s="184" t="s">
        <v>541</v>
      </c>
      <c r="C733" s="198" t="s">
        <v>515</v>
      </c>
      <c r="D733" s="173" t="s">
        <v>525</v>
      </c>
      <c r="E733" s="199">
        <v>12000.0</v>
      </c>
      <c r="F733" s="173" t="s">
        <v>542</v>
      </c>
      <c r="G733" s="183" t="s">
        <v>319</v>
      </c>
      <c r="H733" s="183" t="s">
        <v>42</v>
      </c>
      <c r="I733" s="183" t="s">
        <v>368</v>
      </c>
      <c r="J733" s="183">
        <v>43605.0</v>
      </c>
      <c r="K733" s="183" t="s">
        <v>543</v>
      </c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  <c r="AD733" s="182"/>
      <c r="AE733" s="182"/>
      <c r="AF733" s="182"/>
      <c r="AG733" s="182"/>
      <c r="AH733" s="182"/>
      <c r="AI733" s="182"/>
      <c r="AJ733" s="182"/>
      <c r="AK733" s="182"/>
      <c r="AL733" s="182"/>
      <c r="AM733" s="182"/>
      <c r="AN733" s="182"/>
      <c r="AO733" s="182"/>
      <c r="AP733" s="182"/>
      <c r="AQ733" s="182"/>
      <c r="AR733" s="182"/>
      <c r="AS733" s="182"/>
      <c r="AT733" s="182"/>
      <c r="AU733" s="182"/>
    </row>
    <row r="734" ht="15.75" customHeight="1">
      <c r="A734" s="196">
        <v>44537.0</v>
      </c>
      <c r="B734" s="197" t="s">
        <v>577</v>
      </c>
      <c r="C734" s="198" t="s">
        <v>515</v>
      </c>
      <c r="D734" s="173" t="s">
        <v>525</v>
      </c>
      <c r="E734" s="199">
        <v>100000.0</v>
      </c>
      <c r="F734" s="173" t="s">
        <v>578</v>
      </c>
      <c r="G734" s="183" t="s">
        <v>319</v>
      </c>
      <c r="H734" s="183" t="s">
        <v>42</v>
      </c>
      <c r="I734" s="183" t="s">
        <v>368</v>
      </c>
      <c r="J734" s="183">
        <v>43867.0</v>
      </c>
      <c r="K734" s="183" t="s">
        <v>529</v>
      </c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82"/>
      <c r="AT734" s="182"/>
      <c r="AU734" s="182"/>
    </row>
    <row r="735" ht="15.75" customHeight="1">
      <c r="A735" s="196">
        <v>44537.0</v>
      </c>
      <c r="B735" s="197" t="s">
        <v>944</v>
      </c>
      <c r="C735" s="198" t="s">
        <v>515</v>
      </c>
      <c r="D735" s="173" t="s">
        <v>525</v>
      </c>
      <c r="E735" s="199">
        <v>20000.0</v>
      </c>
      <c r="F735" s="173" t="s">
        <v>945</v>
      </c>
      <c r="G735" s="183" t="s">
        <v>324</v>
      </c>
      <c r="H735" s="183" t="s">
        <v>665</v>
      </c>
      <c r="I735" s="183" t="s">
        <v>462</v>
      </c>
      <c r="J735" s="183">
        <v>44263.0</v>
      </c>
      <c r="K735" s="183" t="s">
        <v>543</v>
      </c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182"/>
      <c r="AT735" s="182"/>
      <c r="AU735" s="182"/>
    </row>
    <row r="736" ht="15.75" customHeight="1">
      <c r="A736" s="196">
        <v>44537.0</v>
      </c>
      <c r="B736" s="197" t="s">
        <v>573</v>
      </c>
      <c r="C736" s="198" t="s">
        <v>515</v>
      </c>
      <c r="D736" s="173" t="s">
        <v>525</v>
      </c>
      <c r="E736" s="199">
        <v>4000.0</v>
      </c>
      <c r="F736" s="173" t="s">
        <v>574</v>
      </c>
      <c r="G736" s="183" t="s">
        <v>319</v>
      </c>
      <c r="H736" s="183" t="s">
        <v>42</v>
      </c>
      <c r="I736" s="183" t="s">
        <v>368</v>
      </c>
      <c r="J736" s="183">
        <v>43894.0</v>
      </c>
      <c r="K736" s="183" t="s">
        <v>543</v>
      </c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2"/>
      <c r="AD736" s="182"/>
      <c r="AE736" s="182"/>
      <c r="AF736" s="182"/>
      <c r="AG736" s="182"/>
      <c r="AH736" s="182"/>
      <c r="AI736" s="182"/>
      <c r="AJ736" s="182"/>
      <c r="AK736" s="182"/>
      <c r="AL736" s="182"/>
      <c r="AM736" s="182"/>
      <c r="AN736" s="182"/>
      <c r="AO736" s="182"/>
      <c r="AP736" s="182"/>
      <c r="AQ736" s="182"/>
      <c r="AR736" s="182"/>
      <c r="AS736" s="182"/>
      <c r="AT736" s="182"/>
      <c r="AU736" s="182"/>
    </row>
    <row r="737" ht="15.75" customHeight="1">
      <c r="A737" s="196">
        <v>44537.0</v>
      </c>
      <c r="B737" s="233" t="s">
        <v>890</v>
      </c>
      <c r="C737" s="198" t="s">
        <v>531</v>
      </c>
      <c r="D737" s="173" t="s">
        <v>516</v>
      </c>
      <c r="E737" s="199">
        <v>165996.78</v>
      </c>
      <c r="F737" s="173" t="s">
        <v>891</v>
      </c>
      <c r="G737" s="173" t="s">
        <v>41</v>
      </c>
      <c r="H737" s="173" t="s">
        <v>42</v>
      </c>
      <c r="I737" s="219" t="s">
        <v>432</v>
      </c>
      <c r="J737" s="183">
        <v>44130.0</v>
      </c>
      <c r="K737" s="190" t="s">
        <v>529</v>
      </c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182"/>
      <c r="AT737" s="182"/>
      <c r="AU737" s="182"/>
    </row>
    <row r="738" ht="15.75" customHeight="1">
      <c r="A738" s="196">
        <v>44537.0</v>
      </c>
      <c r="B738" s="233" t="s">
        <v>1029</v>
      </c>
      <c r="C738" s="198" t="s">
        <v>531</v>
      </c>
      <c r="D738" s="173" t="s">
        <v>516</v>
      </c>
      <c r="E738" s="199">
        <v>2049.55</v>
      </c>
      <c r="F738" s="173" t="s">
        <v>1030</v>
      </c>
      <c r="G738" s="173" t="s">
        <v>41</v>
      </c>
      <c r="H738" s="173" t="s">
        <v>42</v>
      </c>
      <c r="I738" s="173" t="s">
        <v>345</v>
      </c>
      <c r="J738" s="183">
        <v>44075.0</v>
      </c>
      <c r="K738" s="173" t="s">
        <v>611</v>
      </c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182"/>
      <c r="AT738" s="182"/>
      <c r="AU738" s="182"/>
    </row>
    <row r="739" ht="15.75" customHeight="1">
      <c r="A739" s="196">
        <v>44538.0</v>
      </c>
      <c r="B739" s="244">
        <v>6549214.0</v>
      </c>
      <c r="C739" s="198" t="s">
        <v>531</v>
      </c>
      <c r="D739" s="173" t="s">
        <v>525</v>
      </c>
      <c r="E739" s="199">
        <v>24469.7</v>
      </c>
      <c r="F739" s="173" t="s">
        <v>1094</v>
      </c>
      <c r="G739" s="183" t="s">
        <v>324</v>
      </c>
      <c r="H739" s="183" t="s">
        <v>66</v>
      </c>
      <c r="I739" s="183" t="s">
        <v>395</v>
      </c>
      <c r="J739" s="183">
        <v>44487.0</v>
      </c>
      <c r="K739" s="183" t="s">
        <v>529</v>
      </c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  <c r="AD739" s="182"/>
      <c r="AE739" s="182"/>
      <c r="AF739" s="182"/>
      <c r="AG739" s="182"/>
      <c r="AH739" s="182"/>
      <c r="AI739" s="182"/>
      <c r="AJ739" s="182"/>
      <c r="AK739" s="182"/>
      <c r="AL739" s="182"/>
      <c r="AM739" s="182"/>
      <c r="AN739" s="182"/>
      <c r="AO739" s="182"/>
      <c r="AP739" s="182"/>
      <c r="AQ739" s="182"/>
      <c r="AR739" s="182"/>
      <c r="AS739" s="182"/>
      <c r="AT739" s="182"/>
      <c r="AU739" s="182"/>
    </row>
    <row r="740" ht="15.75" customHeight="1">
      <c r="A740" s="196">
        <v>44540.0</v>
      </c>
      <c r="B740" s="197" t="s">
        <v>794</v>
      </c>
      <c r="C740" s="198" t="s">
        <v>515</v>
      </c>
      <c r="D740" s="173" t="s">
        <v>525</v>
      </c>
      <c r="E740" s="199">
        <v>10000.0</v>
      </c>
      <c r="F740" s="173" t="s">
        <v>795</v>
      </c>
      <c r="G740" s="183" t="s">
        <v>324</v>
      </c>
      <c r="H740" s="183" t="s">
        <v>665</v>
      </c>
      <c r="I740" s="183" t="s">
        <v>464</v>
      </c>
      <c r="J740" s="183">
        <v>44266.0</v>
      </c>
      <c r="K740" s="183" t="s">
        <v>543</v>
      </c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182"/>
      <c r="AT740" s="182"/>
      <c r="AU740" s="182"/>
    </row>
    <row r="741" ht="15.75" customHeight="1">
      <c r="A741" s="196">
        <v>44543.0</v>
      </c>
      <c r="B741" s="233" t="s">
        <v>1052</v>
      </c>
      <c r="C741" s="198" t="s">
        <v>531</v>
      </c>
      <c r="D741" s="173" t="s">
        <v>516</v>
      </c>
      <c r="E741" s="199">
        <v>79069.9</v>
      </c>
      <c r="F741" s="173" t="s">
        <v>1053</v>
      </c>
      <c r="G741" s="173" t="s">
        <v>319</v>
      </c>
      <c r="H741" s="173" t="s">
        <v>42</v>
      </c>
      <c r="I741" s="173" t="s">
        <v>319</v>
      </c>
      <c r="J741" s="183">
        <v>44151.0</v>
      </c>
      <c r="K741" s="173" t="s">
        <v>529</v>
      </c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182"/>
      <c r="AT741" s="182"/>
      <c r="AU741" s="182"/>
    </row>
    <row r="742" ht="15.75" customHeight="1">
      <c r="A742" s="196">
        <v>44543.0</v>
      </c>
      <c r="B742" s="197" t="s">
        <v>1095</v>
      </c>
      <c r="C742" s="198" t="s">
        <v>515</v>
      </c>
      <c r="D742" s="173" t="s">
        <v>525</v>
      </c>
      <c r="E742" s="199">
        <v>104000.0</v>
      </c>
      <c r="F742" s="173" t="s">
        <v>1096</v>
      </c>
      <c r="G742" s="183" t="s">
        <v>324</v>
      </c>
      <c r="H742" s="183" t="s">
        <v>665</v>
      </c>
      <c r="I742" s="183" t="s">
        <v>462</v>
      </c>
      <c r="J742" s="183">
        <v>44263.0</v>
      </c>
      <c r="K742" s="183" t="s">
        <v>529</v>
      </c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2"/>
      <c r="AC742" s="182"/>
      <c r="AD742" s="182"/>
      <c r="AE742" s="182"/>
      <c r="AF742" s="182"/>
      <c r="AG742" s="182"/>
      <c r="AH742" s="182"/>
      <c r="AI742" s="182"/>
      <c r="AJ742" s="182"/>
      <c r="AK742" s="182"/>
      <c r="AL742" s="182"/>
      <c r="AM742" s="182"/>
      <c r="AN742" s="182"/>
      <c r="AO742" s="182"/>
      <c r="AP742" s="182"/>
      <c r="AQ742" s="182"/>
      <c r="AR742" s="182"/>
      <c r="AS742" s="182"/>
      <c r="AT742" s="182"/>
      <c r="AU742" s="182"/>
    </row>
    <row r="743" ht="15.75" customHeight="1">
      <c r="A743" s="196">
        <v>44544.0</v>
      </c>
      <c r="B743" s="197" t="s">
        <v>1097</v>
      </c>
      <c r="C743" s="198" t="s">
        <v>531</v>
      </c>
      <c r="D743" s="173" t="s">
        <v>551</v>
      </c>
      <c r="E743" s="199">
        <v>47268.23</v>
      </c>
      <c r="F743" s="173" t="s">
        <v>1098</v>
      </c>
      <c r="G743" s="173" t="s">
        <v>319</v>
      </c>
      <c r="H743" s="173" t="s">
        <v>42</v>
      </c>
      <c r="I743" s="173" t="s">
        <v>319</v>
      </c>
      <c r="J743" s="183">
        <v>44734.0</v>
      </c>
      <c r="K743" s="173" t="s">
        <v>529</v>
      </c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2"/>
      <c r="AC743" s="182"/>
      <c r="AD743" s="182"/>
      <c r="AE743" s="182"/>
      <c r="AF743" s="182"/>
      <c r="AG743" s="182"/>
      <c r="AH743" s="182"/>
      <c r="AI743" s="182"/>
      <c r="AJ743" s="182"/>
      <c r="AK743" s="182"/>
      <c r="AL743" s="182"/>
      <c r="AM743" s="182"/>
      <c r="AN743" s="182"/>
      <c r="AO743" s="182"/>
      <c r="AP743" s="182"/>
      <c r="AQ743" s="182"/>
      <c r="AR743" s="182"/>
      <c r="AS743" s="182"/>
      <c r="AT743" s="182"/>
      <c r="AU743" s="182"/>
    </row>
    <row r="744" ht="15.75" customHeight="1">
      <c r="A744" s="196">
        <v>44544.0</v>
      </c>
      <c r="B744" s="235" t="s">
        <v>690</v>
      </c>
      <c r="C744" s="198" t="s">
        <v>531</v>
      </c>
      <c r="D744" s="173" t="s">
        <v>525</v>
      </c>
      <c r="E744" s="199">
        <v>5000.0</v>
      </c>
      <c r="F744" s="173" t="s">
        <v>691</v>
      </c>
      <c r="G744" s="173" t="s">
        <v>319</v>
      </c>
      <c r="H744" s="173" t="s">
        <v>42</v>
      </c>
      <c r="I744" s="173" t="s">
        <v>319</v>
      </c>
      <c r="J744" s="183">
        <v>44180.0</v>
      </c>
      <c r="K744" s="173" t="s">
        <v>529</v>
      </c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2"/>
      <c r="AT744" s="182"/>
      <c r="AU744" s="182"/>
    </row>
    <row r="745" ht="15.75" customHeight="1">
      <c r="A745" s="196">
        <v>44544.0</v>
      </c>
      <c r="B745" s="197" t="s">
        <v>666</v>
      </c>
      <c r="C745" s="198" t="s">
        <v>515</v>
      </c>
      <c r="D745" s="173" t="s">
        <v>525</v>
      </c>
      <c r="E745" s="199">
        <v>5000.0</v>
      </c>
      <c r="F745" s="173" t="s">
        <v>667</v>
      </c>
      <c r="G745" s="183" t="s">
        <v>324</v>
      </c>
      <c r="H745" s="183" t="s">
        <v>665</v>
      </c>
      <c r="I745" s="183" t="s">
        <v>462</v>
      </c>
      <c r="J745" s="183">
        <v>44295.0</v>
      </c>
      <c r="K745" s="183" t="s">
        <v>668</v>
      </c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182"/>
      <c r="AT745" s="182"/>
      <c r="AU745" s="182"/>
    </row>
    <row r="746" ht="15.75" customHeight="1">
      <c r="A746" s="196">
        <v>44545.0</v>
      </c>
      <c r="B746" s="201" t="s">
        <v>672</v>
      </c>
      <c r="C746" s="198" t="s">
        <v>531</v>
      </c>
      <c r="D746" s="173" t="s">
        <v>525</v>
      </c>
      <c r="E746" s="199">
        <v>5000.0</v>
      </c>
      <c r="F746" s="173" t="s">
        <v>1099</v>
      </c>
      <c r="G746" s="162" t="s">
        <v>41</v>
      </c>
      <c r="H746" s="241" t="s">
        <v>42</v>
      </c>
      <c r="I746" s="241" t="s">
        <v>401</v>
      </c>
      <c r="J746" s="242">
        <v>44263.0</v>
      </c>
      <c r="K746" s="173" t="s">
        <v>529</v>
      </c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182"/>
      <c r="AT746" s="182"/>
      <c r="AU746" s="182"/>
    </row>
    <row r="747" ht="15.75" customHeight="1">
      <c r="A747" s="196">
        <v>44545.0</v>
      </c>
      <c r="B747" s="234" t="s">
        <v>1100</v>
      </c>
      <c r="C747" s="198" t="s">
        <v>531</v>
      </c>
      <c r="D747" s="173" t="s">
        <v>516</v>
      </c>
      <c r="E747" s="199">
        <v>110068.61</v>
      </c>
      <c r="F747" s="173" t="s">
        <v>1101</v>
      </c>
      <c r="G747" s="173" t="s">
        <v>324</v>
      </c>
      <c r="H747" s="173" t="s">
        <v>66</v>
      </c>
      <c r="I747" s="173" t="s">
        <v>376</v>
      </c>
      <c r="J747" s="183">
        <v>44369.0</v>
      </c>
      <c r="K747" s="173" t="s">
        <v>518</v>
      </c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182"/>
      <c r="AT747" s="182"/>
      <c r="AU747" s="182"/>
    </row>
    <row r="748" ht="15.75" customHeight="1">
      <c r="A748" s="196">
        <v>44545.0</v>
      </c>
      <c r="B748" s="197" t="s">
        <v>1102</v>
      </c>
      <c r="C748" s="198" t="s">
        <v>515</v>
      </c>
      <c r="D748" s="173" t="s">
        <v>525</v>
      </c>
      <c r="E748" s="199">
        <v>114749.72</v>
      </c>
      <c r="F748" s="173" t="s">
        <v>1103</v>
      </c>
      <c r="G748" s="183" t="s">
        <v>324</v>
      </c>
      <c r="H748" s="183" t="s">
        <v>665</v>
      </c>
      <c r="I748" s="183" t="s">
        <v>460</v>
      </c>
      <c r="J748" s="183">
        <v>44321.0</v>
      </c>
      <c r="K748" s="183" t="s">
        <v>611</v>
      </c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182"/>
      <c r="AT748" s="182"/>
      <c r="AU748" s="182"/>
    </row>
    <row r="749" ht="15.75" customHeight="1">
      <c r="A749" s="196">
        <v>44545.0</v>
      </c>
      <c r="B749" s="197" t="s">
        <v>765</v>
      </c>
      <c r="C749" s="198" t="s">
        <v>515</v>
      </c>
      <c r="D749" s="173" t="s">
        <v>525</v>
      </c>
      <c r="E749" s="199">
        <v>30000.0</v>
      </c>
      <c r="F749" s="173" t="s">
        <v>766</v>
      </c>
      <c r="G749" s="183" t="s">
        <v>324</v>
      </c>
      <c r="H749" s="183" t="s">
        <v>665</v>
      </c>
      <c r="I749" s="183" t="s">
        <v>460</v>
      </c>
      <c r="J749" s="183">
        <v>44279.0</v>
      </c>
      <c r="K749" s="183" t="s">
        <v>529</v>
      </c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2"/>
      <c r="AD749" s="182"/>
      <c r="AE749" s="182"/>
      <c r="AF749" s="182"/>
      <c r="AG749" s="182"/>
      <c r="AH749" s="182"/>
      <c r="AI749" s="182"/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182"/>
      <c r="AT749" s="182"/>
      <c r="AU749" s="182"/>
    </row>
    <row r="750" ht="15.75" customHeight="1">
      <c r="A750" s="196">
        <v>44545.0</v>
      </c>
      <c r="B750" s="237" t="s">
        <v>545</v>
      </c>
      <c r="C750" s="198" t="s">
        <v>515</v>
      </c>
      <c r="D750" s="173" t="s">
        <v>516</v>
      </c>
      <c r="E750" s="199">
        <v>240263.39</v>
      </c>
      <c r="F750" s="173" t="s">
        <v>546</v>
      </c>
      <c r="G750" s="183" t="s">
        <v>319</v>
      </c>
      <c r="H750" s="183" t="s">
        <v>42</v>
      </c>
      <c r="I750" s="183" t="s">
        <v>368</v>
      </c>
      <c r="J750" s="183">
        <v>43822.0</v>
      </c>
      <c r="K750" s="183" t="s">
        <v>543</v>
      </c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/>
      <c r="AJ750" s="182"/>
      <c r="AK750" s="182"/>
      <c r="AL750" s="182"/>
      <c r="AM750" s="182"/>
      <c r="AN750" s="182"/>
      <c r="AO750" s="182"/>
      <c r="AP750" s="182"/>
      <c r="AQ750" s="182"/>
      <c r="AR750" s="182"/>
      <c r="AS750" s="182"/>
      <c r="AT750" s="182"/>
      <c r="AU750" s="182"/>
    </row>
    <row r="751" ht="15.75" customHeight="1">
      <c r="A751" s="196">
        <v>44546.0</v>
      </c>
      <c r="B751" s="184" t="s">
        <v>541</v>
      </c>
      <c r="C751" s="198" t="s">
        <v>515</v>
      </c>
      <c r="D751" s="173" t="s">
        <v>525</v>
      </c>
      <c r="E751" s="199">
        <v>5000.0</v>
      </c>
      <c r="F751" s="173" t="s">
        <v>542</v>
      </c>
      <c r="G751" s="183" t="s">
        <v>319</v>
      </c>
      <c r="H751" s="183" t="s">
        <v>42</v>
      </c>
      <c r="I751" s="183" t="s">
        <v>368</v>
      </c>
      <c r="J751" s="183">
        <v>43605.0</v>
      </c>
      <c r="K751" s="183" t="s">
        <v>543</v>
      </c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2"/>
      <c r="AD751" s="182"/>
      <c r="AE751" s="182"/>
      <c r="AF751" s="182"/>
      <c r="AG751" s="182"/>
      <c r="AH751" s="182"/>
      <c r="AI751" s="182"/>
      <c r="AJ751" s="182"/>
      <c r="AK751" s="182"/>
      <c r="AL751" s="182"/>
      <c r="AM751" s="182"/>
      <c r="AN751" s="182"/>
      <c r="AO751" s="182"/>
      <c r="AP751" s="182"/>
      <c r="AQ751" s="182"/>
      <c r="AR751" s="182"/>
      <c r="AS751" s="182"/>
      <c r="AT751" s="182"/>
      <c r="AU751" s="182"/>
    </row>
    <row r="752" ht="15.75" customHeight="1">
      <c r="A752" s="196">
        <v>44547.0</v>
      </c>
      <c r="B752" s="197" t="s">
        <v>835</v>
      </c>
      <c r="C752" s="198" t="s">
        <v>515</v>
      </c>
      <c r="D752" s="173" t="s">
        <v>525</v>
      </c>
      <c r="E752" s="199">
        <v>5000.0</v>
      </c>
      <c r="F752" s="173" t="s">
        <v>836</v>
      </c>
      <c r="G752" s="183" t="s">
        <v>324</v>
      </c>
      <c r="H752" s="183" t="s">
        <v>665</v>
      </c>
      <c r="I752" s="183" t="s">
        <v>462</v>
      </c>
      <c r="J752" s="183">
        <v>44280.0</v>
      </c>
      <c r="K752" s="183" t="s">
        <v>668</v>
      </c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2"/>
      <c r="AD752" s="182"/>
      <c r="AE752" s="182"/>
      <c r="AF752" s="182"/>
      <c r="AG752" s="182"/>
      <c r="AH752" s="182"/>
      <c r="AI752" s="182"/>
      <c r="AJ752" s="182"/>
      <c r="AK752" s="182"/>
      <c r="AL752" s="182"/>
      <c r="AM752" s="182"/>
      <c r="AN752" s="182"/>
      <c r="AO752" s="182"/>
      <c r="AP752" s="182"/>
      <c r="AQ752" s="182"/>
      <c r="AR752" s="182"/>
      <c r="AS752" s="182"/>
      <c r="AT752" s="182"/>
      <c r="AU752" s="182"/>
    </row>
    <row r="753" ht="15.75" customHeight="1">
      <c r="A753" s="196">
        <v>44551.0</v>
      </c>
      <c r="B753" s="237" t="s">
        <v>577</v>
      </c>
      <c r="C753" s="198" t="s">
        <v>515</v>
      </c>
      <c r="D753" s="173" t="s">
        <v>516</v>
      </c>
      <c r="E753" s="199">
        <v>840387.52</v>
      </c>
      <c r="F753" s="173" t="s">
        <v>578</v>
      </c>
      <c r="G753" s="183" t="s">
        <v>319</v>
      </c>
      <c r="H753" s="183" t="s">
        <v>42</v>
      </c>
      <c r="I753" s="183" t="s">
        <v>368</v>
      </c>
      <c r="J753" s="183">
        <v>43867.0</v>
      </c>
      <c r="K753" s="183" t="s">
        <v>529</v>
      </c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  <c r="AA753" s="182"/>
      <c r="AB753" s="182"/>
      <c r="AC753" s="182"/>
      <c r="AD753" s="182"/>
      <c r="AE753" s="182"/>
      <c r="AF753" s="182"/>
      <c r="AG753" s="182"/>
      <c r="AH753" s="182"/>
      <c r="AI753" s="182"/>
      <c r="AJ753" s="182"/>
      <c r="AK753" s="182"/>
      <c r="AL753" s="182"/>
      <c r="AM753" s="182"/>
      <c r="AN753" s="182"/>
      <c r="AO753" s="182"/>
      <c r="AP753" s="182"/>
      <c r="AQ753" s="182"/>
      <c r="AR753" s="182"/>
      <c r="AS753" s="182"/>
      <c r="AT753" s="182"/>
      <c r="AU753" s="182"/>
    </row>
    <row r="754" ht="15.75" customHeight="1">
      <c r="A754" s="196">
        <v>44552.0</v>
      </c>
      <c r="B754" s="197" t="s">
        <v>886</v>
      </c>
      <c r="C754" s="198" t="s">
        <v>515</v>
      </c>
      <c r="D754" s="173" t="s">
        <v>525</v>
      </c>
      <c r="E754" s="199">
        <v>40000.0</v>
      </c>
      <c r="F754" s="173" t="s">
        <v>887</v>
      </c>
      <c r="G754" s="183" t="s">
        <v>324</v>
      </c>
      <c r="H754" s="183" t="s">
        <v>665</v>
      </c>
      <c r="I754" s="183" t="s">
        <v>462</v>
      </c>
      <c r="J754" s="183">
        <v>44280.0</v>
      </c>
      <c r="K754" s="183" t="s">
        <v>529</v>
      </c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2"/>
      <c r="AC754" s="182"/>
      <c r="AD754" s="182"/>
      <c r="AE754" s="182"/>
      <c r="AF754" s="182"/>
      <c r="AG754" s="182"/>
      <c r="AH754" s="182"/>
      <c r="AI754" s="182"/>
      <c r="AJ754" s="182"/>
      <c r="AK754" s="182"/>
      <c r="AL754" s="182"/>
      <c r="AM754" s="182"/>
      <c r="AN754" s="182"/>
      <c r="AO754" s="182"/>
      <c r="AP754" s="182"/>
      <c r="AQ754" s="182"/>
      <c r="AR754" s="182"/>
      <c r="AS754" s="182"/>
      <c r="AT754" s="182"/>
      <c r="AU754" s="182"/>
    </row>
    <row r="755" ht="15.75" customHeight="1">
      <c r="A755" s="196">
        <v>44553.0</v>
      </c>
      <c r="B755" s="231" t="s">
        <v>1104</v>
      </c>
      <c r="C755" s="198" t="s">
        <v>531</v>
      </c>
      <c r="D755" s="173" t="s">
        <v>551</v>
      </c>
      <c r="E755" s="199">
        <v>368899.52</v>
      </c>
      <c r="F755" s="173" t="s">
        <v>1105</v>
      </c>
      <c r="G755" s="173" t="s">
        <v>324</v>
      </c>
      <c r="H755" s="173" t="s">
        <v>66</v>
      </c>
      <c r="I755" s="173" t="s">
        <v>376</v>
      </c>
      <c r="J755" s="183">
        <v>44251.0</v>
      </c>
      <c r="K755" s="173" t="s">
        <v>529</v>
      </c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2"/>
      <c r="AC755" s="182"/>
      <c r="AD755" s="182"/>
      <c r="AE755" s="182"/>
      <c r="AF755" s="182"/>
      <c r="AG755" s="182"/>
      <c r="AH755" s="182"/>
      <c r="AI755" s="182"/>
      <c r="AJ755" s="182"/>
      <c r="AK755" s="182"/>
      <c r="AL755" s="182"/>
      <c r="AM755" s="182"/>
      <c r="AN755" s="182"/>
      <c r="AO755" s="182"/>
      <c r="AP755" s="182"/>
      <c r="AQ755" s="182"/>
      <c r="AR755" s="182"/>
      <c r="AS755" s="182"/>
      <c r="AT755" s="182"/>
      <c r="AU755" s="182"/>
    </row>
    <row r="756" ht="15.75" customHeight="1">
      <c r="A756" s="196">
        <v>44553.0</v>
      </c>
      <c r="B756" s="197" t="s">
        <v>944</v>
      </c>
      <c r="C756" s="198" t="s">
        <v>515</v>
      </c>
      <c r="D756" s="173" t="s">
        <v>525</v>
      </c>
      <c r="E756" s="199">
        <v>30000.0</v>
      </c>
      <c r="F756" s="173" t="s">
        <v>945</v>
      </c>
      <c r="G756" s="183" t="s">
        <v>324</v>
      </c>
      <c r="H756" s="183" t="s">
        <v>665</v>
      </c>
      <c r="I756" s="183" t="s">
        <v>462</v>
      </c>
      <c r="J756" s="183">
        <v>44263.0</v>
      </c>
      <c r="K756" s="183" t="s">
        <v>543</v>
      </c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2"/>
      <c r="AC756" s="182"/>
      <c r="AD756" s="182"/>
      <c r="AE756" s="182"/>
      <c r="AF756" s="182"/>
      <c r="AG756" s="182"/>
      <c r="AH756" s="182"/>
      <c r="AI756" s="182"/>
      <c r="AJ756" s="182"/>
      <c r="AK756" s="182"/>
      <c r="AL756" s="182"/>
      <c r="AM756" s="182"/>
      <c r="AN756" s="182"/>
      <c r="AO756" s="182"/>
      <c r="AP756" s="182"/>
      <c r="AQ756" s="182"/>
      <c r="AR756" s="182"/>
      <c r="AS756" s="182"/>
      <c r="AT756" s="182"/>
      <c r="AU756" s="182"/>
    </row>
    <row r="757" ht="15.75" customHeight="1">
      <c r="A757" s="196">
        <v>44553.0</v>
      </c>
      <c r="B757" s="197" t="s">
        <v>1050</v>
      </c>
      <c r="C757" s="198" t="s">
        <v>515</v>
      </c>
      <c r="D757" s="173" t="s">
        <v>525</v>
      </c>
      <c r="E757" s="199">
        <v>40000.0</v>
      </c>
      <c r="F757" s="173" t="s">
        <v>1051</v>
      </c>
      <c r="G757" s="183" t="s">
        <v>324</v>
      </c>
      <c r="H757" s="183" t="s">
        <v>665</v>
      </c>
      <c r="I757" s="183" t="s">
        <v>462</v>
      </c>
      <c r="J757" s="183">
        <v>44323.0</v>
      </c>
      <c r="K757" s="183" t="s">
        <v>926</v>
      </c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2"/>
      <c r="AC757" s="182"/>
      <c r="AD757" s="182"/>
      <c r="AE757" s="182"/>
      <c r="AF757" s="182"/>
      <c r="AG757" s="182"/>
      <c r="AH757" s="182"/>
      <c r="AI757" s="182"/>
      <c r="AJ757" s="182"/>
      <c r="AK757" s="182"/>
      <c r="AL757" s="182"/>
      <c r="AM757" s="182"/>
      <c r="AN757" s="182"/>
      <c r="AO757" s="182"/>
      <c r="AP757" s="182"/>
      <c r="AQ757" s="182"/>
      <c r="AR757" s="182"/>
      <c r="AS757" s="182"/>
      <c r="AT757" s="182"/>
      <c r="AU757" s="182"/>
    </row>
    <row r="758" ht="15.75" customHeight="1">
      <c r="A758" s="196">
        <v>44553.0</v>
      </c>
      <c r="B758" s="197" t="s">
        <v>946</v>
      </c>
      <c r="C758" s="198" t="s">
        <v>515</v>
      </c>
      <c r="D758" s="173" t="s">
        <v>525</v>
      </c>
      <c r="E758" s="199">
        <v>100000.0</v>
      </c>
      <c r="F758" s="173" t="s">
        <v>947</v>
      </c>
      <c r="G758" s="183" t="s">
        <v>324</v>
      </c>
      <c r="H758" s="183" t="s">
        <v>665</v>
      </c>
      <c r="I758" s="183" t="s">
        <v>462</v>
      </c>
      <c r="J758" s="183">
        <v>44266.0</v>
      </c>
      <c r="K758" s="183" t="s">
        <v>611</v>
      </c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2"/>
      <c r="AC758" s="182"/>
      <c r="AD758" s="182"/>
      <c r="AE758" s="182"/>
      <c r="AF758" s="182"/>
      <c r="AG758" s="182"/>
      <c r="AH758" s="182"/>
      <c r="AI758" s="182"/>
      <c r="AJ758" s="182"/>
      <c r="AK758" s="182"/>
      <c r="AL758" s="182"/>
      <c r="AM758" s="182"/>
      <c r="AN758" s="182"/>
      <c r="AO758" s="182"/>
      <c r="AP758" s="182"/>
      <c r="AQ758" s="182"/>
      <c r="AR758" s="182"/>
      <c r="AS758" s="182"/>
      <c r="AT758" s="182"/>
      <c r="AU758" s="182"/>
    </row>
    <row r="759" ht="15.75" customHeight="1">
      <c r="A759" s="196">
        <v>44557.0</v>
      </c>
      <c r="B759" s="184" t="s">
        <v>541</v>
      </c>
      <c r="C759" s="198" t="s">
        <v>515</v>
      </c>
      <c r="D759" s="173" t="s">
        <v>525</v>
      </c>
      <c r="E759" s="199">
        <v>14000.0</v>
      </c>
      <c r="F759" s="173" t="s">
        <v>542</v>
      </c>
      <c r="G759" s="183" t="s">
        <v>319</v>
      </c>
      <c r="H759" s="183" t="s">
        <v>42</v>
      </c>
      <c r="I759" s="183" t="s">
        <v>368</v>
      </c>
      <c r="J759" s="183">
        <v>43605.0</v>
      </c>
      <c r="K759" s="183" t="s">
        <v>543</v>
      </c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2"/>
      <c r="AC759" s="182"/>
      <c r="AD759" s="182"/>
      <c r="AE759" s="182"/>
      <c r="AF759" s="182"/>
      <c r="AG759" s="182"/>
      <c r="AH759" s="182"/>
      <c r="AI759" s="182"/>
      <c r="AJ759" s="182"/>
      <c r="AK759" s="182"/>
      <c r="AL759" s="182"/>
      <c r="AM759" s="182"/>
      <c r="AN759" s="182"/>
      <c r="AO759" s="182"/>
      <c r="AP759" s="182"/>
      <c r="AQ759" s="182"/>
      <c r="AR759" s="182"/>
      <c r="AS759" s="182"/>
      <c r="AT759" s="182"/>
      <c r="AU759" s="182"/>
    </row>
    <row r="760" ht="15.75" customHeight="1">
      <c r="A760" s="196">
        <v>44559.0</v>
      </c>
      <c r="B760" s="197" t="s">
        <v>571</v>
      </c>
      <c r="C760" s="198" t="s">
        <v>515</v>
      </c>
      <c r="D760" s="173" t="s">
        <v>525</v>
      </c>
      <c r="E760" s="199">
        <v>5000.0</v>
      </c>
      <c r="F760" s="173" t="s">
        <v>572</v>
      </c>
      <c r="G760" s="183" t="s">
        <v>319</v>
      </c>
      <c r="H760" s="183" t="s">
        <v>42</v>
      </c>
      <c r="I760" s="183" t="s">
        <v>368</v>
      </c>
      <c r="J760" s="183">
        <v>43717.0</v>
      </c>
      <c r="K760" s="183" t="s">
        <v>521</v>
      </c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2"/>
      <c r="AC760" s="182"/>
      <c r="AD760" s="182"/>
      <c r="AE760" s="182"/>
      <c r="AF760" s="182"/>
      <c r="AG760" s="182"/>
      <c r="AH760" s="182"/>
      <c r="AI760" s="182"/>
      <c r="AJ760" s="182"/>
      <c r="AK760" s="182"/>
      <c r="AL760" s="182"/>
      <c r="AM760" s="182"/>
      <c r="AN760" s="182"/>
      <c r="AO760" s="182"/>
      <c r="AP760" s="182"/>
      <c r="AQ760" s="182"/>
      <c r="AR760" s="182"/>
      <c r="AS760" s="182"/>
      <c r="AT760" s="182"/>
      <c r="AU760" s="182"/>
    </row>
    <row r="761" ht="15.75" customHeight="1">
      <c r="A761" s="196">
        <v>44559.0</v>
      </c>
      <c r="B761" s="234" t="s">
        <v>1106</v>
      </c>
      <c r="C761" s="198" t="s">
        <v>531</v>
      </c>
      <c r="D761" s="173" t="s">
        <v>516</v>
      </c>
      <c r="E761" s="199">
        <v>97410.24</v>
      </c>
      <c r="F761" s="173" t="s">
        <v>1107</v>
      </c>
      <c r="G761" s="173" t="s">
        <v>324</v>
      </c>
      <c r="H761" s="173" t="s">
        <v>42</v>
      </c>
      <c r="I761" s="173" t="s">
        <v>337</v>
      </c>
      <c r="J761" s="183">
        <v>44354.0</v>
      </c>
      <c r="K761" s="173" t="s">
        <v>518</v>
      </c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2"/>
      <c r="AC761" s="182"/>
      <c r="AD761" s="182"/>
      <c r="AE761" s="182"/>
      <c r="AF761" s="182"/>
      <c r="AG761" s="182"/>
      <c r="AH761" s="182"/>
      <c r="AI761" s="182"/>
      <c r="AJ761" s="182"/>
      <c r="AK761" s="182"/>
      <c r="AL761" s="182"/>
      <c r="AM761" s="182"/>
      <c r="AN761" s="182"/>
      <c r="AO761" s="182"/>
      <c r="AP761" s="182"/>
      <c r="AQ761" s="182"/>
      <c r="AR761" s="182"/>
      <c r="AS761" s="182"/>
      <c r="AT761" s="182"/>
      <c r="AU761" s="182"/>
    </row>
    <row r="762" ht="15.75" customHeight="1">
      <c r="A762" s="245">
        <v>44566.405864444445</v>
      </c>
      <c r="B762" s="213" t="s">
        <v>944</v>
      </c>
      <c r="C762" s="198" t="s">
        <v>515</v>
      </c>
      <c r="D762" s="173" t="s">
        <v>525</v>
      </c>
      <c r="E762" s="199" t="s">
        <v>1108</v>
      </c>
      <c r="F762" s="173" t="s">
        <v>945</v>
      </c>
      <c r="G762" s="183" t="s">
        <v>324</v>
      </c>
      <c r="H762" s="183" t="s">
        <v>665</v>
      </c>
      <c r="I762" s="183" t="s">
        <v>462</v>
      </c>
      <c r="J762" s="183">
        <v>44263.0</v>
      </c>
      <c r="K762" s="183" t="s">
        <v>543</v>
      </c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182"/>
      <c r="AT762" s="182"/>
      <c r="AU762" s="182"/>
    </row>
    <row r="763" ht="15.75" customHeight="1">
      <c r="A763" s="245">
        <v>44567.470252824074</v>
      </c>
      <c r="B763" s="213" t="s">
        <v>1109</v>
      </c>
      <c r="C763" s="198" t="s">
        <v>515</v>
      </c>
      <c r="D763" s="173" t="s">
        <v>551</v>
      </c>
      <c r="E763" s="246">
        <v>648751.76</v>
      </c>
      <c r="F763" s="173" t="s">
        <v>1110</v>
      </c>
      <c r="G763" s="183" t="s">
        <v>324</v>
      </c>
      <c r="H763" s="183" t="s">
        <v>665</v>
      </c>
      <c r="I763" s="183" t="s">
        <v>462</v>
      </c>
      <c r="J763" s="183">
        <v>44280.0</v>
      </c>
      <c r="K763" s="183" t="s">
        <v>611</v>
      </c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182"/>
      <c r="AT763" s="182"/>
      <c r="AU763" s="182"/>
    </row>
    <row r="764" ht="15.75" customHeight="1">
      <c r="A764" s="245">
        <v>44567.6009122338</v>
      </c>
      <c r="B764" s="213" t="s">
        <v>1111</v>
      </c>
      <c r="C764" s="198" t="s">
        <v>515</v>
      </c>
      <c r="D764" s="173" t="s">
        <v>551</v>
      </c>
      <c r="E764" s="229">
        <v>146875.19</v>
      </c>
      <c r="F764" s="173" t="s">
        <v>1112</v>
      </c>
      <c r="G764" s="183" t="s">
        <v>324</v>
      </c>
      <c r="H764" s="183" t="s">
        <v>665</v>
      </c>
      <c r="I764" s="183" t="s">
        <v>460</v>
      </c>
      <c r="J764" s="183">
        <v>44340.0</v>
      </c>
      <c r="K764" s="183" t="s">
        <v>543</v>
      </c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182"/>
      <c r="AT764" s="182"/>
      <c r="AU764" s="182"/>
    </row>
    <row r="765" ht="15.75" customHeight="1">
      <c r="A765" s="245">
        <v>44567.60629972222</v>
      </c>
      <c r="B765" s="213" t="s">
        <v>902</v>
      </c>
      <c r="C765" s="198" t="s">
        <v>515</v>
      </c>
      <c r="D765" s="173" t="s">
        <v>525</v>
      </c>
      <c r="E765" s="199" t="s">
        <v>1113</v>
      </c>
      <c r="F765" s="173" t="s">
        <v>903</v>
      </c>
      <c r="G765" s="183" t="s">
        <v>324</v>
      </c>
      <c r="H765" s="183" t="s">
        <v>665</v>
      </c>
      <c r="I765" s="183" t="s">
        <v>460</v>
      </c>
      <c r="J765" s="183">
        <v>44291.0</v>
      </c>
      <c r="K765" s="183" t="s">
        <v>529</v>
      </c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182"/>
      <c r="AT765" s="182"/>
      <c r="AU765" s="182"/>
    </row>
    <row r="766" ht="15.75" customHeight="1">
      <c r="A766" s="245">
        <v>44568.43395849537</v>
      </c>
      <c r="B766" s="213" t="s">
        <v>856</v>
      </c>
      <c r="C766" s="198" t="s">
        <v>515</v>
      </c>
      <c r="D766" s="173" t="s">
        <v>525</v>
      </c>
      <c r="E766" s="199" t="s">
        <v>1114</v>
      </c>
      <c r="F766" s="173" t="s">
        <v>857</v>
      </c>
      <c r="G766" s="183" t="s">
        <v>324</v>
      </c>
      <c r="H766" s="183" t="s">
        <v>665</v>
      </c>
      <c r="I766" s="183" t="s">
        <v>460</v>
      </c>
      <c r="J766" s="183">
        <v>44321.0</v>
      </c>
      <c r="K766" s="183" t="s">
        <v>543</v>
      </c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182"/>
      <c r="AT766" s="182"/>
      <c r="AU766" s="182"/>
    </row>
    <row r="767" ht="15.75" customHeight="1">
      <c r="A767" s="245">
        <v>44568.56865099537</v>
      </c>
      <c r="B767" s="213" t="s">
        <v>1115</v>
      </c>
      <c r="C767" s="198" t="s">
        <v>515</v>
      </c>
      <c r="D767" s="173" t="s">
        <v>525</v>
      </c>
      <c r="E767" s="199" t="s">
        <v>1116</v>
      </c>
      <c r="F767" s="173" t="s">
        <v>1117</v>
      </c>
      <c r="G767" s="183" t="s">
        <v>324</v>
      </c>
      <c r="H767" s="183" t="s">
        <v>665</v>
      </c>
      <c r="I767" s="183" t="s">
        <v>460</v>
      </c>
      <c r="J767" s="183">
        <v>44280.0</v>
      </c>
      <c r="K767" s="183" t="s">
        <v>611</v>
      </c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182"/>
      <c r="AT767" s="182"/>
      <c r="AU767" s="182"/>
    </row>
    <row r="768" ht="15.75" customHeight="1">
      <c r="A768" s="245">
        <v>44569.0</v>
      </c>
      <c r="B768" s="213" t="s">
        <v>1118</v>
      </c>
      <c r="C768" s="198" t="s">
        <v>565</v>
      </c>
      <c r="D768" s="173" t="s">
        <v>516</v>
      </c>
      <c r="E768" s="199">
        <v>151280.2</v>
      </c>
      <c r="F768" s="173" t="s">
        <v>1119</v>
      </c>
      <c r="G768" s="183" t="s">
        <v>324</v>
      </c>
      <c r="H768" s="183" t="s">
        <v>42</v>
      </c>
      <c r="I768" s="183" t="s">
        <v>472</v>
      </c>
      <c r="J768" s="183">
        <v>43731.0</v>
      </c>
      <c r="K768" s="183" t="s">
        <v>611</v>
      </c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/>
      <c r="AR768" s="182"/>
      <c r="AS768" s="182"/>
      <c r="AT768" s="182"/>
      <c r="AU768" s="182"/>
    </row>
    <row r="769" ht="15.75" customHeight="1">
      <c r="A769" s="245">
        <v>44571.46989226852</v>
      </c>
      <c r="B769" s="213" t="s">
        <v>944</v>
      </c>
      <c r="C769" s="198" t="s">
        <v>515</v>
      </c>
      <c r="D769" s="173" t="s">
        <v>525</v>
      </c>
      <c r="E769" s="199" t="s">
        <v>1120</v>
      </c>
      <c r="F769" s="173" t="s">
        <v>945</v>
      </c>
      <c r="G769" s="183" t="s">
        <v>324</v>
      </c>
      <c r="H769" s="183" t="s">
        <v>665</v>
      </c>
      <c r="I769" s="183" t="s">
        <v>462</v>
      </c>
      <c r="J769" s="183">
        <v>44263.0</v>
      </c>
      <c r="K769" s="183" t="s">
        <v>543</v>
      </c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  <c r="AD769" s="182"/>
      <c r="AE769" s="182"/>
      <c r="AF769" s="182"/>
      <c r="AG769" s="182"/>
      <c r="AH769" s="182"/>
      <c r="AI769" s="182"/>
      <c r="AJ769" s="182"/>
      <c r="AK769" s="182"/>
      <c r="AL769" s="182"/>
      <c r="AM769" s="182"/>
      <c r="AN769" s="182"/>
      <c r="AO769" s="182"/>
      <c r="AP769" s="182"/>
      <c r="AQ769" s="182"/>
      <c r="AR769" s="182"/>
      <c r="AS769" s="182"/>
      <c r="AT769" s="182"/>
      <c r="AU769" s="182"/>
    </row>
    <row r="770" ht="15.75" customHeight="1">
      <c r="A770" s="245">
        <v>44571.51773393519</v>
      </c>
      <c r="B770" s="225" t="s">
        <v>653</v>
      </c>
      <c r="C770" s="198" t="s">
        <v>565</v>
      </c>
      <c r="D770" s="173" t="s">
        <v>525</v>
      </c>
      <c r="E770" s="199">
        <v>8500.0</v>
      </c>
      <c r="F770" s="173" t="s">
        <v>654</v>
      </c>
      <c r="G770" s="183" t="s">
        <v>324</v>
      </c>
      <c r="H770" s="183" t="s">
        <v>42</v>
      </c>
      <c r="I770" s="183" t="s">
        <v>324</v>
      </c>
      <c r="J770" s="183">
        <v>44062.0</v>
      </c>
      <c r="K770" s="183" t="s">
        <v>529</v>
      </c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2"/>
      <c r="AC770" s="182"/>
      <c r="AD770" s="182"/>
      <c r="AE770" s="182"/>
      <c r="AF770" s="182"/>
      <c r="AG770" s="182"/>
      <c r="AH770" s="182"/>
      <c r="AI770" s="182"/>
      <c r="AJ770" s="182"/>
      <c r="AK770" s="182"/>
      <c r="AL770" s="182"/>
      <c r="AM770" s="182"/>
      <c r="AN770" s="182"/>
      <c r="AO770" s="182"/>
      <c r="AP770" s="182"/>
      <c r="AQ770" s="182"/>
      <c r="AR770" s="182"/>
      <c r="AS770" s="182"/>
      <c r="AT770" s="182"/>
      <c r="AU770" s="182"/>
    </row>
    <row r="771" ht="15.75" customHeight="1">
      <c r="A771" s="245">
        <v>44571.51773393519</v>
      </c>
      <c r="B771" s="213" t="s">
        <v>666</v>
      </c>
      <c r="C771" s="198" t="s">
        <v>515</v>
      </c>
      <c r="D771" s="173" t="s">
        <v>525</v>
      </c>
      <c r="E771" s="199" t="s">
        <v>1121</v>
      </c>
      <c r="F771" s="173" t="s">
        <v>667</v>
      </c>
      <c r="G771" s="183" t="s">
        <v>324</v>
      </c>
      <c r="H771" s="183" t="s">
        <v>665</v>
      </c>
      <c r="I771" s="183" t="s">
        <v>462</v>
      </c>
      <c r="J771" s="183">
        <v>44295.0</v>
      </c>
      <c r="K771" s="183" t="s">
        <v>668</v>
      </c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2"/>
      <c r="AC771" s="182"/>
      <c r="AD771" s="182"/>
      <c r="AE771" s="182"/>
      <c r="AF771" s="182"/>
      <c r="AG771" s="182"/>
      <c r="AH771" s="182"/>
      <c r="AI771" s="182"/>
      <c r="AJ771" s="182"/>
      <c r="AK771" s="182"/>
      <c r="AL771" s="182"/>
      <c r="AM771" s="182"/>
      <c r="AN771" s="182"/>
      <c r="AO771" s="182"/>
      <c r="AP771" s="182"/>
      <c r="AQ771" s="182"/>
      <c r="AR771" s="182"/>
      <c r="AS771" s="182"/>
      <c r="AT771" s="182"/>
      <c r="AU771" s="182"/>
    </row>
    <row r="772" ht="15.75" customHeight="1">
      <c r="A772" s="245">
        <v>44572.44878824074</v>
      </c>
      <c r="B772" s="213" t="s">
        <v>796</v>
      </c>
      <c r="C772" s="198" t="s">
        <v>515</v>
      </c>
      <c r="D772" s="173" t="s">
        <v>525</v>
      </c>
      <c r="E772" s="199" t="s">
        <v>1121</v>
      </c>
      <c r="F772" s="173" t="s">
        <v>797</v>
      </c>
      <c r="G772" s="183" t="s">
        <v>324</v>
      </c>
      <c r="H772" s="183" t="s">
        <v>665</v>
      </c>
      <c r="I772" s="183" t="s">
        <v>460</v>
      </c>
      <c r="J772" s="183">
        <v>44319.0</v>
      </c>
      <c r="K772" s="183" t="s">
        <v>529</v>
      </c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2"/>
      <c r="AC772" s="182"/>
      <c r="AD772" s="182"/>
      <c r="AE772" s="182"/>
      <c r="AF772" s="182"/>
      <c r="AG772" s="182"/>
      <c r="AH772" s="182"/>
      <c r="AI772" s="182"/>
      <c r="AJ772" s="182"/>
      <c r="AK772" s="182"/>
      <c r="AL772" s="182"/>
      <c r="AM772" s="182"/>
      <c r="AN772" s="182"/>
      <c r="AO772" s="182"/>
      <c r="AP772" s="182"/>
      <c r="AQ772" s="182"/>
      <c r="AR772" s="182"/>
      <c r="AS772" s="182"/>
      <c r="AT772" s="182"/>
      <c r="AU772" s="182"/>
    </row>
    <row r="773" ht="15.75" customHeight="1">
      <c r="A773" s="245">
        <v>44573.0</v>
      </c>
      <c r="B773" s="247" t="s">
        <v>1122</v>
      </c>
      <c r="C773" s="198" t="s">
        <v>565</v>
      </c>
      <c r="D773" s="173" t="s">
        <v>551</v>
      </c>
      <c r="E773" s="199">
        <v>9354.08</v>
      </c>
      <c r="F773" s="173" t="s">
        <v>1123</v>
      </c>
      <c r="G773" s="183" t="s">
        <v>324</v>
      </c>
      <c r="H773" s="183" t="s">
        <v>42</v>
      </c>
      <c r="I773" s="183" t="s">
        <v>474</v>
      </c>
      <c r="J773" s="183">
        <v>43718.0</v>
      </c>
      <c r="K773" s="183" t="s">
        <v>543</v>
      </c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2"/>
      <c r="AC773" s="182"/>
      <c r="AD773" s="182"/>
      <c r="AE773" s="182"/>
      <c r="AF773" s="182"/>
      <c r="AG773" s="182"/>
      <c r="AH773" s="182"/>
      <c r="AI773" s="182"/>
      <c r="AJ773" s="182"/>
      <c r="AK773" s="182"/>
      <c r="AL773" s="182"/>
      <c r="AM773" s="182"/>
      <c r="AN773" s="182"/>
      <c r="AO773" s="182"/>
      <c r="AP773" s="182"/>
      <c r="AQ773" s="182"/>
      <c r="AR773" s="182"/>
      <c r="AS773" s="182"/>
      <c r="AT773" s="182"/>
      <c r="AU773" s="182"/>
    </row>
    <row r="774" ht="15.75" customHeight="1">
      <c r="A774" s="245">
        <v>44573.0</v>
      </c>
      <c r="B774" s="197" t="s">
        <v>792</v>
      </c>
      <c r="C774" s="198" t="s">
        <v>515</v>
      </c>
      <c r="D774" s="173" t="s">
        <v>525</v>
      </c>
      <c r="E774" s="199">
        <v>3000.0</v>
      </c>
      <c r="F774" s="173" t="s">
        <v>793</v>
      </c>
      <c r="G774" s="183" t="s">
        <v>324</v>
      </c>
      <c r="H774" s="183" t="s">
        <v>665</v>
      </c>
      <c r="I774" s="183" t="s">
        <v>460</v>
      </c>
      <c r="J774" s="183">
        <v>44322.0</v>
      </c>
      <c r="K774" s="183" t="s">
        <v>529</v>
      </c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2"/>
      <c r="AC774" s="182"/>
      <c r="AD774" s="182"/>
      <c r="AE774" s="182"/>
      <c r="AF774" s="182"/>
      <c r="AG774" s="182"/>
      <c r="AH774" s="182"/>
      <c r="AI774" s="182"/>
      <c r="AJ774" s="182"/>
      <c r="AK774" s="182"/>
      <c r="AL774" s="182"/>
      <c r="AM774" s="182"/>
      <c r="AN774" s="182"/>
      <c r="AO774" s="182"/>
      <c r="AP774" s="182"/>
      <c r="AQ774" s="182"/>
      <c r="AR774" s="182"/>
      <c r="AS774" s="182"/>
      <c r="AT774" s="182"/>
      <c r="AU774" s="182"/>
    </row>
    <row r="775" ht="15.75" customHeight="1">
      <c r="A775" s="245">
        <v>44575.0</v>
      </c>
      <c r="B775" s="233" t="s">
        <v>1124</v>
      </c>
      <c r="C775" s="198" t="s">
        <v>531</v>
      </c>
      <c r="D775" s="173" t="s">
        <v>516</v>
      </c>
      <c r="E775" s="199">
        <v>659874.72</v>
      </c>
      <c r="F775" s="173" t="s">
        <v>1125</v>
      </c>
      <c r="G775" s="173" t="s">
        <v>41</v>
      </c>
      <c r="H775" s="173" t="s">
        <v>42</v>
      </c>
      <c r="I775" s="173" t="s">
        <v>370</v>
      </c>
      <c r="J775" s="183">
        <v>44005.0</v>
      </c>
      <c r="K775" s="173" t="s">
        <v>611</v>
      </c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182"/>
      <c r="AT775" s="182"/>
      <c r="AU775" s="182"/>
    </row>
    <row r="776" ht="15.75" customHeight="1">
      <c r="A776" s="245">
        <v>44575.0</v>
      </c>
      <c r="B776" s="248" t="s">
        <v>1126</v>
      </c>
      <c r="C776" s="198" t="s">
        <v>565</v>
      </c>
      <c r="D776" s="173" t="s">
        <v>516</v>
      </c>
      <c r="E776" s="199">
        <v>147515.9</v>
      </c>
      <c r="F776" s="173" t="s">
        <v>1127</v>
      </c>
      <c r="G776" s="183" t="s">
        <v>324</v>
      </c>
      <c r="H776" s="183" t="s">
        <v>42</v>
      </c>
      <c r="I776" s="183" t="s">
        <v>409</v>
      </c>
      <c r="J776" s="183">
        <v>43873.0</v>
      </c>
      <c r="K776" s="183" t="s">
        <v>611</v>
      </c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182"/>
      <c r="AT776" s="182"/>
      <c r="AU776" s="182"/>
    </row>
    <row r="777" ht="15.75" customHeight="1">
      <c r="A777" s="245">
        <v>44575.0</v>
      </c>
      <c r="B777" s="247" t="s">
        <v>756</v>
      </c>
      <c r="C777" s="198" t="s">
        <v>515</v>
      </c>
      <c r="D777" s="173" t="s">
        <v>525</v>
      </c>
      <c r="E777" s="199">
        <v>80000.0</v>
      </c>
      <c r="F777" s="173" t="s">
        <v>757</v>
      </c>
      <c r="G777" s="183" t="s">
        <v>324</v>
      </c>
      <c r="H777" s="183" t="s">
        <v>665</v>
      </c>
      <c r="I777" s="183" t="s">
        <v>460</v>
      </c>
      <c r="J777" s="183">
        <v>44298.0</v>
      </c>
      <c r="K777" s="183" t="s">
        <v>529</v>
      </c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182"/>
      <c r="AT777" s="182"/>
      <c r="AU777" s="182"/>
    </row>
    <row r="778" ht="15.75" customHeight="1">
      <c r="A778" s="245">
        <v>44575.0</v>
      </c>
      <c r="B778" s="247" t="s">
        <v>573</v>
      </c>
      <c r="C778" s="198" t="s">
        <v>515</v>
      </c>
      <c r="D778" s="173" t="s">
        <v>525</v>
      </c>
      <c r="E778" s="199">
        <v>5000.0</v>
      </c>
      <c r="F778" s="173" t="s">
        <v>574</v>
      </c>
      <c r="G778" s="183" t="s">
        <v>319</v>
      </c>
      <c r="H778" s="183" t="s">
        <v>42</v>
      </c>
      <c r="I778" s="183" t="s">
        <v>368</v>
      </c>
      <c r="J778" s="183">
        <v>43894.0</v>
      </c>
      <c r="K778" s="183" t="s">
        <v>543</v>
      </c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182"/>
      <c r="AT778" s="182"/>
      <c r="AU778" s="182"/>
    </row>
    <row r="779" ht="15.75" customHeight="1">
      <c r="A779" s="245">
        <v>44578.0</v>
      </c>
      <c r="B779" s="247" t="s">
        <v>756</v>
      </c>
      <c r="C779" s="198" t="s">
        <v>515</v>
      </c>
      <c r="D779" s="173" t="s">
        <v>516</v>
      </c>
      <c r="E779" s="199">
        <v>181959.12</v>
      </c>
      <c r="F779" s="173" t="s">
        <v>757</v>
      </c>
      <c r="G779" s="183" t="s">
        <v>324</v>
      </c>
      <c r="H779" s="183" t="s">
        <v>665</v>
      </c>
      <c r="I779" s="183" t="s">
        <v>460</v>
      </c>
      <c r="J779" s="183">
        <v>44298.0</v>
      </c>
      <c r="K779" s="183" t="s">
        <v>529</v>
      </c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182"/>
      <c r="AT779" s="182"/>
      <c r="AU779" s="182"/>
    </row>
    <row r="780" ht="15.75" customHeight="1">
      <c r="A780" s="245">
        <v>44578.0</v>
      </c>
      <c r="B780" s="231" t="s">
        <v>1128</v>
      </c>
      <c r="C780" s="198" t="s">
        <v>531</v>
      </c>
      <c r="D780" s="173" t="s">
        <v>525</v>
      </c>
      <c r="E780" s="199">
        <v>50000.0</v>
      </c>
      <c r="F780" s="173" t="s">
        <v>1129</v>
      </c>
      <c r="G780" s="173" t="s">
        <v>324</v>
      </c>
      <c r="H780" s="173" t="s">
        <v>42</v>
      </c>
      <c r="I780" s="173" t="s">
        <v>366</v>
      </c>
      <c r="J780" s="183">
        <v>44061.0</v>
      </c>
      <c r="K780" s="173" t="s">
        <v>529</v>
      </c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82"/>
      <c r="AT780" s="182"/>
      <c r="AU780" s="182"/>
    </row>
    <row r="781" ht="15.75" customHeight="1">
      <c r="A781" s="245">
        <v>44578.0</v>
      </c>
      <c r="B781" s="213" t="s">
        <v>666</v>
      </c>
      <c r="C781" s="198" t="s">
        <v>515</v>
      </c>
      <c r="D781" s="173" t="s">
        <v>525</v>
      </c>
      <c r="E781" s="199">
        <v>10000.0</v>
      </c>
      <c r="F781" s="173" t="s">
        <v>667</v>
      </c>
      <c r="G781" s="183" t="s">
        <v>324</v>
      </c>
      <c r="H781" s="183" t="s">
        <v>665</v>
      </c>
      <c r="I781" s="183" t="s">
        <v>462</v>
      </c>
      <c r="J781" s="183">
        <v>44295.0</v>
      </c>
      <c r="K781" s="183" t="s">
        <v>668</v>
      </c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182"/>
      <c r="AT781" s="182"/>
      <c r="AU781" s="182"/>
    </row>
    <row r="782" ht="15.75" customHeight="1">
      <c r="A782" s="245">
        <v>44578.0</v>
      </c>
      <c r="B782" s="213" t="s">
        <v>1130</v>
      </c>
      <c r="C782" s="198" t="s">
        <v>515</v>
      </c>
      <c r="D782" s="173" t="s">
        <v>525</v>
      </c>
      <c r="E782" s="199">
        <v>15000.0</v>
      </c>
      <c r="F782" s="173" t="s">
        <v>1131</v>
      </c>
      <c r="G782" s="183" t="s">
        <v>324</v>
      </c>
      <c r="H782" s="183" t="s">
        <v>665</v>
      </c>
      <c r="I782" s="183" t="s">
        <v>460</v>
      </c>
      <c r="J782" s="183">
        <v>44333.0</v>
      </c>
      <c r="K782" s="183" t="s">
        <v>543</v>
      </c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82"/>
      <c r="AT782" s="182"/>
      <c r="AU782" s="182"/>
    </row>
    <row r="783" ht="15.75" customHeight="1">
      <c r="A783" s="245">
        <v>44578.0</v>
      </c>
      <c r="B783" s="233" t="s">
        <v>1132</v>
      </c>
      <c r="C783" s="198" t="s">
        <v>531</v>
      </c>
      <c r="D783" s="173" t="s">
        <v>516</v>
      </c>
      <c r="E783" s="199">
        <v>109449.2</v>
      </c>
      <c r="F783" s="173" t="s">
        <v>1133</v>
      </c>
      <c r="G783" s="173" t="s">
        <v>41</v>
      </c>
      <c r="H783" s="173" t="s">
        <v>42</v>
      </c>
      <c r="I783" s="173" t="s">
        <v>358</v>
      </c>
      <c r="J783" s="183">
        <v>44202.0</v>
      </c>
      <c r="K783" s="173" t="s">
        <v>611</v>
      </c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82"/>
      <c r="AT783" s="182"/>
      <c r="AU783" s="182"/>
    </row>
    <row r="784" ht="15.75" customHeight="1">
      <c r="A784" s="245">
        <v>44579.0</v>
      </c>
      <c r="B784" s="231" t="s">
        <v>961</v>
      </c>
      <c r="C784" s="198" t="s">
        <v>531</v>
      </c>
      <c r="D784" s="173" t="s">
        <v>551</v>
      </c>
      <c r="E784" s="199">
        <v>139991.04</v>
      </c>
      <c r="F784" s="173" t="s">
        <v>1134</v>
      </c>
      <c r="G784" s="173" t="s">
        <v>324</v>
      </c>
      <c r="H784" s="173" t="s">
        <v>66</v>
      </c>
      <c r="I784" s="173" t="s">
        <v>376</v>
      </c>
      <c r="J784" s="183">
        <v>44204.0</v>
      </c>
      <c r="K784" s="173" t="s">
        <v>828</v>
      </c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182"/>
      <c r="AT784" s="182"/>
      <c r="AU784" s="182"/>
    </row>
    <row r="785" ht="15.75" customHeight="1">
      <c r="A785" s="245">
        <v>44579.0</v>
      </c>
      <c r="B785" s="244">
        <v>7048589.0</v>
      </c>
      <c r="C785" s="198" t="s">
        <v>531</v>
      </c>
      <c r="D785" s="173" t="s">
        <v>551</v>
      </c>
      <c r="E785" s="199">
        <v>193747.43</v>
      </c>
      <c r="F785" s="173" t="s">
        <v>1135</v>
      </c>
      <c r="G785" s="183" t="s">
        <v>324</v>
      </c>
      <c r="H785" s="183" t="s">
        <v>66</v>
      </c>
      <c r="I785" s="183" t="s">
        <v>360</v>
      </c>
      <c r="J785" s="183">
        <v>44508.0</v>
      </c>
      <c r="K785" s="183" t="s">
        <v>543</v>
      </c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182"/>
      <c r="AT785" s="182"/>
      <c r="AU785" s="182"/>
    </row>
    <row r="786" ht="15.75" customHeight="1">
      <c r="A786" s="245">
        <v>44579.0</v>
      </c>
      <c r="B786" s="231" t="s">
        <v>729</v>
      </c>
      <c r="C786" s="198" t="s">
        <v>531</v>
      </c>
      <c r="D786" s="173" t="s">
        <v>525</v>
      </c>
      <c r="E786" s="199">
        <v>12000.0</v>
      </c>
      <c r="F786" s="173" t="s">
        <v>730</v>
      </c>
      <c r="G786" s="173" t="s">
        <v>41</v>
      </c>
      <c r="H786" s="173" t="s">
        <v>42</v>
      </c>
      <c r="I786" s="173" t="s">
        <v>424</v>
      </c>
      <c r="J786" s="183">
        <v>44180.0</v>
      </c>
      <c r="K786" s="173" t="s">
        <v>529</v>
      </c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182"/>
      <c r="AT786" s="182"/>
      <c r="AU786" s="182"/>
    </row>
    <row r="787" ht="15.75" customHeight="1">
      <c r="A787" s="245">
        <v>44580.0</v>
      </c>
      <c r="B787" s="197" t="s">
        <v>1109</v>
      </c>
      <c r="C787" s="198" t="s">
        <v>515</v>
      </c>
      <c r="D787" s="173" t="s">
        <v>516</v>
      </c>
      <c r="E787" s="199">
        <v>0.0</v>
      </c>
      <c r="F787" s="173" t="s">
        <v>1110</v>
      </c>
      <c r="G787" s="183" t="s">
        <v>324</v>
      </c>
      <c r="H787" s="183" t="s">
        <v>665</v>
      </c>
      <c r="I787" s="183" t="s">
        <v>462</v>
      </c>
      <c r="J787" s="183">
        <v>44280.0</v>
      </c>
      <c r="K787" s="183" t="s">
        <v>611</v>
      </c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  <c r="AD787" s="182"/>
      <c r="AE787" s="182"/>
      <c r="AF787" s="182"/>
      <c r="AG787" s="182"/>
      <c r="AH787" s="182"/>
      <c r="AI787" s="182"/>
      <c r="AJ787" s="182"/>
      <c r="AK787" s="182"/>
      <c r="AL787" s="182"/>
      <c r="AM787" s="182"/>
      <c r="AN787" s="182"/>
      <c r="AO787" s="182"/>
      <c r="AP787" s="182"/>
      <c r="AQ787" s="182"/>
      <c r="AR787" s="182"/>
      <c r="AS787" s="182"/>
      <c r="AT787" s="182"/>
      <c r="AU787" s="182"/>
    </row>
    <row r="788" ht="15.75" customHeight="1">
      <c r="A788" s="245">
        <v>44580.0</v>
      </c>
      <c r="B788" s="197" t="s">
        <v>1136</v>
      </c>
      <c r="C788" s="198" t="s">
        <v>515</v>
      </c>
      <c r="D788" s="173" t="s">
        <v>525</v>
      </c>
      <c r="E788" s="199">
        <v>25000.0</v>
      </c>
      <c r="F788" s="173" t="s">
        <v>583</v>
      </c>
      <c r="G788" s="183" t="s">
        <v>319</v>
      </c>
      <c r="H788" s="183" t="s">
        <v>42</v>
      </c>
      <c r="I788" s="183" t="s">
        <v>368</v>
      </c>
      <c r="J788" s="183">
        <v>43811.0</v>
      </c>
      <c r="K788" s="183" t="s">
        <v>543</v>
      </c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2"/>
      <c r="AT788" s="182"/>
      <c r="AU788" s="182"/>
    </row>
    <row r="789" ht="15.75" customHeight="1">
      <c r="A789" s="245">
        <v>44581.0</v>
      </c>
      <c r="B789" s="197" t="s">
        <v>1137</v>
      </c>
      <c r="C789" s="198" t="s">
        <v>531</v>
      </c>
      <c r="D789" s="173" t="s">
        <v>551</v>
      </c>
      <c r="E789" s="199">
        <v>13213.29</v>
      </c>
      <c r="F789" s="173" t="s">
        <v>1138</v>
      </c>
      <c r="G789" s="162" t="s">
        <v>324</v>
      </c>
      <c r="H789" s="241" t="s">
        <v>66</v>
      </c>
      <c r="I789" s="241" t="s">
        <v>376</v>
      </c>
      <c r="J789" s="242">
        <v>44405.0</v>
      </c>
      <c r="K789" s="211" t="s">
        <v>529</v>
      </c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2"/>
      <c r="AC789" s="182"/>
      <c r="AD789" s="182"/>
      <c r="AE789" s="182"/>
      <c r="AF789" s="182"/>
      <c r="AG789" s="182"/>
      <c r="AH789" s="182"/>
      <c r="AI789" s="182"/>
      <c r="AJ789" s="182"/>
      <c r="AK789" s="182"/>
      <c r="AL789" s="182"/>
      <c r="AM789" s="182"/>
      <c r="AN789" s="182"/>
      <c r="AO789" s="182"/>
      <c r="AP789" s="182"/>
      <c r="AQ789" s="182"/>
      <c r="AR789" s="182"/>
      <c r="AS789" s="182"/>
      <c r="AT789" s="182"/>
      <c r="AU789" s="182"/>
    </row>
    <row r="790" ht="15.75" customHeight="1">
      <c r="A790" s="245">
        <v>44581.0</v>
      </c>
      <c r="B790" s="213" t="s">
        <v>682</v>
      </c>
      <c r="C790" s="198" t="s">
        <v>515</v>
      </c>
      <c r="D790" s="173" t="s">
        <v>525</v>
      </c>
      <c r="E790" s="249">
        <v>13800.0</v>
      </c>
      <c r="F790" s="173" t="s">
        <v>683</v>
      </c>
      <c r="G790" s="183" t="s">
        <v>319</v>
      </c>
      <c r="H790" s="183" t="s">
        <v>42</v>
      </c>
      <c r="I790" s="183" t="s">
        <v>458</v>
      </c>
      <c r="J790" s="183">
        <v>43822.0</v>
      </c>
      <c r="K790" s="183" t="s">
        <v>543</v>
      </c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2"/>
      <c r="AC790" s="182"/>
      <c r="AD790" s="182"/>
      <c r="AE790" s="182"/>
      <c r="AF790" s="182"/>
      <c r="AG790" s="182"/>
      <c r="AH790" s="182"/>
      <c r="AI790" s="182"/>
      <c r="AJ790" s="182"/>
      <c r="AK790" s="182"/>
      <c r="AL790" s="182"/>
      <c r="AM790" s="182"/>
      <c r="AN790" s="182"/>
      <c r="AO790" s="182"/>
      <c r="AP790" s="182"/>
      <c r="AQ790" s="182"/>
      <c r="AR790" s="182"/>
      <c r="AS790" s="182"/>
      <c r="AT790" s="182"/>
      <c r="AU790" s="182"/>
    </row>
    <row r="791" ht="15.75" customHeight="1">
      <c r="A791" s="245">
        <v>44581.0</v>
      </c>
      <c r="B791" s="213" t="s">
        <v>571</v>
      </c>
      <c r="C791" s="198" t="s">
        <v>515</v>
      </c>
      <c r="D791" s="173" t="s">
        <v>516</v>
      </c>
      <c r="E791" s="249">
        <v>3800.0</v>
      </c>
      <c r="F791" s="173" t="s">
        <v>572</v>
      </c>
      <c r="G791" s="183" t="s">
        <v>319</v>
      </c>
      <c r="H791" s="183" t="s">
        <v>42</v>
      </c>
      <c r="I791" s="183" t="s">
        <v>368</v>
      </c>
      <c r="J791" s="183">
        <v>43717.0</v>
      </c>
      <c r="K791" s="183" t="s">
        <v>521</v>
      </c>
      <c r="L791" s="210"/>
      <c r="M791" s="210"/>
      <c r="N791" s="210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2"/>
      <c r="AC791" s="182"/>
      <c r="AD791" s="182"/>
      <c r="AE791" s="182"/>
      <c r="AF791" s="182"/>
      <c r="AG791" s="182"/>
      <c r="AH791" s="182"/>
      <c r="AI791" s="182"/>
      <c r="AJ791" s="182"/>
      <c r="AK791" s="182"/>
      <c r="AL791" s="182"/>
      <c r="AM791" s="182"/>
      <c r="AN791" s="182"/>
      <c r="AO791" s="182"/>
      <c r="AP791" s="182"/>
      <c r="AQ791" s="182"/>
      <c r="AR791" s="182"/>
      <c r="AS791" s="182"/>
      <c r="AT791" s="182"/>
      <c r="AU791" s="182"/>
    </row>
    <row r="792" ht="15.75" customHeight="1">
      <c r="A792" s="245">
        <v>44581.0</v>
      </c>
      <c r="B792" s="213" t="s">
        <v>1074</v>
      </c>
      <c r="C792" s="198" t="s">
        <v>515</v>
      </c>
      <c r="D792" s="173" t="s">
        <v>551</v>
      </c>
      <c r="E792" s="199">
        <v>11926.38</v>
      </c>
      <c r="F792" s="173" t="s">
        <v>1075</v>
      </c>
      <c r="G792" s="183" t="s">
        <v>319</v>
      </c>
      <c r="H792" s="183" t="s">
        <v>42</v>
      </c>
      <c r="I792" s="183" t="s">
        <v>368</v>
      </c>
      <c r="J792" s="183">
        <v>43769.0</v>
      </c>
      <c r="K792" s="183" t="s">
        <v>543</v>
      </c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2"/>
      <c r="AC792" s="182"/>
      <c r="AD792" s="182"/>
      <c r="AE792" s="182"/>
      <c r="AF792" s="182"/>
      <c r="AG792" s="182"/>
      <c r="AH792" s="182"/>
      <c r="AI792" s="182"/>
      <c r="AJ792" s="182"/>
      <c r="AK792" s="182"/>
      <c r="AL792" s="182"/>
      <c r="AM792" s="182"/>
      <c r="AN792" s="182"/>
      <c r="AO792" s="182"/>
      <c r="AP792" s="182"/>
      <c r="AQ792" s="182"/>
      <c r="AR792" s="182"/>
      <c r="AS792" s="182"/>
      <c r="AT792" s="182"/>
      <c r="AU792" s="182"/>
    </row>
    <row r="793" ht="15.75" customHeight="1">
      <c r="A793" s="245">
        <v>44582.0</v>
      </c>
      <c r="B793" s="213" t="s">
        <v>674</v>
      </c>
      <c r="C793" s="198" t="s">
        <v>515</v>
      </c>
      <c r="D793" s="173" t="s">
        <v>551</v>
      </c>
      <c r="E793" s="199">
        <v>219739.11</v>
      </c>
      <c r="F793" s="173" t="s">
        <v>675</v>
      </c>
      <c r="G793" s="183" t="s">
        <v>324</v>
      </c>
      <c r="H793" s="183" t="s">
        <v>665</v>
      </c>
      <c r="I793" s="183" t="s">
        <v>462</v>
      </c>
      <c r="J793" s="183">
        <v>44319.0</v>
      </c>
      <c r="K793" s="183" t="s">
        <v>529</v>
      </c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2"/>
      <c r="AC793" s="182"/>
      <c r="AD793" s="182"/>
      <c r="AE793" s="182"/>
      <c r="AF793" s="182"/>
      <c r="AG793" s="182"/>
      <c r="AH793" s="182"/>
      <c r="AI793" s="182"/>
      <c r="AJ793" s="182"/>
      <c r="AK793" s="182"/>
      <c r="AL793" s="182"/>
      <c r="AM793" s="182"/>
      <c r="AN793" s="182"/>
      <c r="AO793" s="182"/>
      <c r="AP793" s="182"/>
      <c r="AQ793" s="182"/>
      <c r="AR793" s="182"/>
      <c r="AS793" s="182"/>
      <c r="AT793" s="182"/>
      <c r="AU793" s="182"/>
    </row>
    <row r="794" ht="15.75" customHeight="1">
      <c r="A794" s="245">
        <v>44582.0</v>
      </c>
      <c r="B794" s="250" t="s">
        <v>541</v>
      </c>
      <c r="C794" s="198" t="s">
        <v>515</v>
      </c>
      <c r="D794" s="173" t="s">
        <v>525</v>
      </c>
      <c r="E794" s="199">
        <v>3000.0</v>
      </c>
      <c r="F794" s="173" t="s">
        <v>542</v>
      </c>
      <c r="G794" s="183" t="s">
        <v>319</v>
      </c>
      <c r="H794" s="183" t="s">
        <v>42</v>
      </c>
      <c r="I794" s="183" t="s">
        <v>368</v>
      </c>
      <c r="J794" s="183">
        <v>43605.0</v>
      </c>
      <c r="K794" s="183" t="s">
        <v>543</v>
      </c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2"/>
      <c r="AC794" s="182"/>
      <c r="AD794" s="182"/>
      <c r="AE794" s="182"/>
      <c r="AF794" s="182"/>
      <c r="AG794" s="182"/>
      <c r="AH794" s="182"/>
      <c r="AI794" s="182"/>
      <c r="AJ794" s="182"/>
      <c r="AK794" s="182"/>
      <c r="AL794" s="182"/>
      <c r="AM794" s="182"/>
      <c r="AN794" s="182"/>
      <c r="AO794" s="182"/>
      <c r="AP794" s="182"/>
      <c r="AQ794" s="182"/>
      <c r="AR794" s="182"/>
      <c r="AS794" s="182"/>
      <c r="AT794" s="182"/>
      <c r="AU794" s="182"/>
    </row>
    <row r="795" ht="15.75" customHeight="1">
      <c r="A795" s="245">
        <v>44582.0</v>
      </c>
      <c r="B795" s="213" t="s">
        <v>788</v>
      </c>
      <c r="C795" s="198" t="s">
        <v>515</v>
      </c>
      <c r="D795" s="173" t="s">
        <v>525</v>
      </c>
      <c r="E795" s="199">
        <v>30000.0</v>
      </c>
      <c r="F795" s="173" t="s">
        <v>789</v>
      </c>
      <c r="G795" s="183" t="s">
        <v>324</v>
      </c>
      <c r="H795" s="183" t="s">
        <v>665</v>
      </c>
      <c r="I795" s="183" t="s">
        <v>460</v>
      </c>
      <c r="J795" s="183">
        <v>44280.0</v>
      </c>
      <c r="K795" s="183" t="s">
        <v>529</v>
      </c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2"/>
      <c r="AC795" s="182"/>
      <c r="AD795" s="182"/>
      <c r="AE795" s="182"/>
      <c r="AF795" s="182"/>
      <c r="AG795" s="182"/>
      <c r="AH795" s="182"/>
      <c r="AI795" s="182"/>
      <c r="AJ795" s="182"/>
      <c r="AK795" s="182"/>
      <c r="AL795" s="182"/>
      <c r="AM795" s="182"/>
      <c r="AN795" s="182"/>
      <c r="AO795" s="182"/>
      <c r="AP795" s="182"/>
      <c r="AQ795" s="182"/>
      <c r="AR795" s="182"/>
      <c r="AS795" s="182"/>
      <c r="AT795" s="182"/>
      <c r="AU795" s="182"/>
    </row>
    <row r="796" ht="15.75" customHeight="1">
      <c r="A796" s="245">
        <v>44582.0</v>
      </c>
      <c r="B796" s="213" t="s">
        <v>917</v>
      </c>
      <c r="C796" s="198" t="s">
        <v>515</v>
      </c>
      <c r="D796" s="173" t="s">
        <v>525</v>
      </c>
      <c r="E796" s="199">
        <v>10000.0</v>
      </c>
      <c r="F796" s="173" t="s">
        <v>918</v>
      </c>
      <c r="G796" s="183" t="s">
        <v>324</v>
      </c>
      <c r="H796" s="183" t="s">
        <v>665</v>
      </c>
      <c r="I796" s="183" t="s">
        <v>464</v>
      </c>
      <c r="J796" s="183">
        <v>44267.0</v>
      </c>
      <c r="K796" s="183" t="s">
        <v>529</v>
      </c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  <c r="AA796" s="182"/>
      <c r="AB796" s="182"/>
      <c r="AC796" s="182"/>
      <c r="AD796" s="182"/>
      <c r="AE796" s="182"/>
      <c r="AF796" s="182"/>
      <c r="AG796" s="182"/>
      <c r="AH796" s="182"/>
      <c r="AI796" s="182"/>
      <c r="AJ796" s="182"/>
      <c r="AK796" s="182"/>
      <c r="AL796" s="182"/>
      <c r="AM796" s="182"/>
      <c r="AN796" s="182"/>
      <c r="AO796" s="182"/>
      <c r="AP796" s="182"/>
      <c r="AQ796" s="182"/>
      <c r="AR796" s="182"/>
      <c r="AS796" s="182"/>
      <c r="AT796" s="182"/>
      <c r="AU796" s="182"/>
    </row>
    <row r="797" ht="15.75" customHeight="1">
      <c r="A797" s="245">
        <v>44582.0</v>
      </c>
      <c r="B797" s="137">
        <v>7082227.0</v>
      </c>
      <c r="C797" s="198" t="s">
        <v>531</v>
      </c>
      <c r="D797" s="173" t="s">
        <v>525</v>
      </c>
      <c r="E797" s="199">
        <v>25000.0</v>
      </c>
      <c r="F797" s="173" t="s">
        <v>1139</v>
      </c>
      <c r="G797" s="183" t="s">
        <v>324</v>
      </c>
      <c r="H797" s="183" t="s">
        <v>66</v>
      </c>
      <c r="I797" s="183" t="s">
        <v>390</v>
      </c>
      <c r="J797" s="183">
        <v>44511.0</v>
      </c>
      <c r="K797" s="183" t="s">
        <v>529</v>
      </c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  <c r="AA797" s="182"/>
      <c r="AB797" s="182"/>
      <c r="AC797" s="182"/>
      <c r="AD797" s="182"/>
      <c r="AE797" s="182"/>
      <c r="AF797" s="182"/>
      <c r="AG797" s="182"/>
      <c r="AH797" s="182"/>
      <c r="AI797" s="182"/>
      <c r="AJ797" s="182"/>
      <c r="AK797" s="182"/>
      <c r="AL797" s="182"/>
      <c r="AM797" s="182"/>
      <c r="AN797" s="182"/>
      <c r="AO797" s="182"/>
      <c r="AP797" s="182"/>
      <c r="AQ797" s="182"/>
      <c r="AR797" s="182"/>
      <c r="AS797" s="182"/>
      <c r="AT797" s="182"/>
      <c r="AU797" s="182"/>
    </row>
    <row r="798" ht="15.75" customHeight="1">
      <c r="A798" s="245">
        <v>44582.0</v>
      </c>
      <c r="B798" s="240" t="s">
        <v>1070</v>
      </c>
      <c r="C798" s="198" t="s">
        <v>531</v>
      </c>
      <c r="D798" s="173" t="s">
        <v>525</v>
      </c>
      <c r="E798" s="199">
        <v>10000.0</v>
      </c>
      <c r="F798" s="173" t="s">
        <v>1140</v>
      </c>
      <c r="G798" s="173" t="s">
        <v>324</v>
      </c>
      <c r="H798" s="173" t="s">
        <v>42</v>
      </c>
      <c r="I798" s="173" t="s">
        <v>409</v>
      </c>
      <c r="J798" s="183">
        <v>44399.0</v>
      </c>
      <c r="K798" s="173" t="s">
        <v>1141</v>
      </c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  <c r="AA798" s="182"/>
      <c r="AB798" s="182"/>
      <c r="AC798" s="182"/>
      <c r="AD798" s="182"/>
      <c r="AE798" s="182"/>
      <c r="AF798" s="182"/>
      <c r="AG798" s="182"/>
      <c r="AH798" s="182"/>
      <c r="AI798" s="182"/>
      <c r="AJ798" s="182"/>
      <c r="AK798" s="182"/>
      <c r="AL798" s="182"/>
      <c r="AM798" s="182"/>
      <c r="AN798" s="182"/>
      <c r="AO798" s="182"/>
      <c r="AP798" s="182"/>
      <c r="AQ798" s="182"/>
      <c r="AR798" s="182"/>
      <c r="AS798" s="182"/>
      <c r="AT798" s="182"/>
      <c r="AU798" s="182"/>
    </row>
    <row r="799" ht="15.75" customHeight="1">
      <c r="A799" s="183">
        <v>44586.0</v>
      </c>
      <c r="B799" s="184" t="s">
        <v>1142</v>
      </c>
      <c r="C799" s="173" t="s">
        <v>531</v>
      </c>
      <c r="D799" s="173" t="s">
        <v>551</v>
      </c>
      <c r="E799" s="185">
        <v>142585.32</v>
      </c>
      <c r="F799" s="173" t="s">
        <v>1135</v>
      </c>
      <c r="G799" s="173" t="s">
        <v>324</v>
      </c>
      <c r="H799" s="173" t="s">
        <v>66</v>
      </c>
      <c r="I799" s="244" t="s">
        <v>360</v>
      </c>
      <c r="J799" s="251">
        <v>44508.0</v>
      </c>
      <c r="K799" s="173" t="s">
        <v>543</v>
      </c>
      <c r="L799" s="252"/>
      <c r="M799" s="252"/>
      <c r="N799" s="252"/>
      <c r="O799" s="252"/>
      <c r="P799" s="252"/>
      <c r="Q799" s="252"/>
      <c r="R799" s="252"/>
      <c r="S799" s="252"/>
      <c r="T799" s="252"/>
      <c r="U799" s="252"/>
      <c r="V799" s="252"/>
      <c r="W799" s="252"/>
      <c r="X799" s="252"/>
      <c r="Y799" s="252"/>
      <c r="Z799" s="252"/>
      <c r="AA799" s="252"/>
      <c r="AB799" s="182"/>
      <c r="AC799" s="182"/>
      <c r="AD799" s="182"/>
      <c r="AE799" s="182"/>
      <c r="AF799" s="182"/>
      <c r="AG799" s="182"/>
      <c r="AH799" s="182"/>
      <c r="AI799" s="182"/>
      <c r="AJ799" s="182"/>
      <c r="AK799" s="182"/>
      <c r="AL799" s="182"/>
      <c r="AM799" s="182"/>
      <c r="AN799" s="182"/>
      <c r="AO799" s="182"/>
      <c r="AP799" s="182"/>
      <c r="AQ799" s="182"/>
      <c r="AR799" s="182"/>
      <c r="AS799" s="182"/>
      <c r="AT799" s="182"/>
      <c r="AU799" s="182"/>
    </row>
    <row r="800" ht="15.75" customHeight="1">
      <c r="A800" s="183">
        <v>44592.0</v>
      </c>
      <c r="B800" s="184" t="s">
        <v>1143</v>
      </c>
      <c r="C800" s="173" t="s">
        <v>531</v>
      </c>
      <c r="D800" s="173" t="s">
        <v>525</v>
      </c>
      <c r="E800" s="185">
        <v>3500.0</v>
      </c>
      <c r="F800" s="173" t="s">
        <v>1144</v>
      </c>
      <c r="G800" s="173" t="s">
        <v>324</v>
      </c>
      <c r="H800" s="173" t="s">
        <v>66</v>
      </c>
      <c r="I800" s="244" t="s">
        <v>452</v>
      </c>
      <c r="J800" s="251">
        <v>44523.0</v>
      </c>
      <c r="K800" s="173" t="s">
        <v>668</v>
      </c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  <c r="AA800" s="175"/>
      <c r="AB800" s="182"/>
      <c r="AC800" s="182"/>
      <c r="AD800" s="182"/>
      <c r="AE800" s="182"/>
      <c r="AF800" s="182"/>
      <c r="AG800" s="182"/>
      <c r="AH800" s="182"/>
      <c r="AI800" s="182"/>
      <c r="AJ800" s="182"/>
      <c r="AK800" s="182"/>
      <c r="AL800" s="182"/>
      <c r="AM800" s="182"/>
      <c r="AN800" s="182"/>
      <c r="AO800" s="182"/>
      <c r="AP800" s="182"/>
      <c r="AQ800" s="182"/>
      <c r="AR800" s="182"/>
      <c r="AS800" s="182"/>
      <c r="AT800" s="182"/>
      <c r="AU800" s="182"/>
    </row>
    <row r="801" ht="15.75" customHeight="1">
      <c r="A801" s="196">
        <v>44592.0</v>
      </c>
      <c r="B801" s="228" t="s">
        <v>790</v>
      </c>
      <c r="C801" s="198" t="s">
        <v>515</v>
      </c>
      <c r="D801" s="173" t="s">
        <v>516</v>
      </c>
      <c r="E801" s="199" t="s">
        <v>1145</v>
      </c>
      <c r="F801" s="173" t="s">
        <v>791</v>
      </c>
      <c r="G801" s="183" t="s">
        <v>324</v>
      </c>
      <c r="H801" s="183" t="s">
        <v>665</v>
      </c>
      <c r="I801" s="183" t="s">
        <v>460</v>
      </c>
      <c r="J801" s="183">
        <v>44295.0</v>
      </c>
      <c r="K801" s="183" t="s">
        <v>611</v>
      </c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  <c r="AA801" s="175"/>
      <c r="AB801" s="182"/>
      <c r="AC801" s="182"/>
      <c r="AD801" s="182"/>
      <c r="AE801" s="182"/>
      <c r="AF801" s="182"/>
      <c r="AG801" s="182"/>
      <c r="AH801" s="182"/>
      <c r="AI801" s="182"/>
      <c r="AJ801" s="182"/>
      <c r="AK801" s="182"/>
      <c r="AL801" s="182"/>
      <c r="AM801" s="182"/>
      <c r="AN801" s="182"/>
      <c r="AO801" s="182"/>
      <c r="AP801" s="182"/>
      <c r="AQ801" s="182"/>
      <c r="AR801" s="182"/>
      <c r="AS801" s="182"/>
      <c r="AT801" s="182"/>
      <c r="AU801" s="182"/>
    </row>
    <row r="802" ht="15.75" customHeight="1">
      <c r="A802" s="183">
        <v>44593.0</v>
      </c>
      <c r="B802" s="184" t="s">
        <v>729</v>
      </c>
      <c r="C802" s="173" t="s">
        <v>531</v>
      </c>
      <c r="D802" s="173" t="s">
        <v>525</v>
      </c>
      <c r="E802" s="185">
        <v>11000.0</v>
      </c>
      <c r="F802" s="173" t="s">
        <v>730</v>
      </c>
      <c r="G802" s="173" t="s">
        <v>41</v>
      </c>
      <c r="H802" s="173" t="s">
        <v>42</v>
      </c>
      <c r="I802" s="244" t="s">
        <v>424</v>
      </c>
      <c r="J802" s="251">
        <v>44180.0</v>
      </c>
      <c r="K802" s="173" t="s">
        <v>529</v>
      </c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  <c r="AA802" s="175"/>
      <c r="AB802" s="182"/>
      <c r="AC802" s="182"/>
      <c r="AD802" s="182"/>
      <c r="AE802" s="182"/>
      <c r="AF802" s="182"/>
      <c r="AG802" s="182"/>
      <c r="AH802" s="182"/>
      <c r="AI802" s="182"/>
      <c r="AJ802" s="182"/>
      <c r="AK802" s="182"/>
      <c r="AL802" s="182"/>
      <c r="AM802" s="182"/>
      <c r="AN802" s="182"/>
      <c r="AO802" s="182"/>
      <c r="AP802" s="182"/>
      <c r="AQ802" s="182"/>
      <c r="AR802" s="182"/>
      <c r="AS802" s="182"/>
      <c r="AT802" s="182"/>
      <c r="AU802" s="182"/>
    </row>
    <row r="803" ht="15.75" customHeight="1">
      <c r="A803" s="183">
        <v>44601.0</v>
      </c>
      <c r="B803" s="244" t="s">
        <v>1146</v>
      </c>
      <c r="C803" s="173" t="s">
        <v>531</v>
      </c>
      <c r="D803" s="173" t="s">
        <v>525</v>
      </c>
      <c r="E803" s="185">
        <v>25000.0</v>
      </c>
      <c r="F803" s="173" t="s">
        <v>1147</v>
      </c>
      <c r="G803" s="162" t="s">
        <v>324</v>
      </c>
      <c r="H803" s="253" t="s">
        <v>42</v>
      </c>
      <c r="I803" s="162" t="s">
        <v>1148</v>
      </c>
      <c r="J803" s="209">
        <v>44594.0</v>
      </c>
      <c r="K803" s="173" t="s">
        <v>668</v>
      </c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  <c r="AA803" s="182"/>
      <c r="AB803" s="182"/>
      <c r="AC803" s="182"/>
      <c r="AD803" s="182"/>
      <c r="AE803" s="182"/>
      <c r="AF803" s="182"/>
      <c r="AG803" s="182"/>
      <c r="AH803" s="182"/>
      <c r="AI803" s="182"/>
      <c r="AJ803" s="182"/>
      <c r="AK803" s="182"/>
      <c r="AL803" s="182"/>
      <c r="AM803" s="182"/>
      <c r="AN803" s="182"/>
      <c r="AO803" s="182"/>
      <c r="AP803" s="182"/>
      <c r="AQ803" s="182"/>
      <c r="AR803" s="182"/>
      <c r="AS803" s="182"/>
      <c r="AT803" s="182"/>
      <c r="AU803" s="182"/>
    </row>
    <row r="804" ht="15.75" customHeight="1">
      <c r="A804" s="183">
        <v>44606.0</v>
      </c>
      <c r="B804" s="184" t="s">
        <v>1149</v>
      </c>
      <c r="C804" s="173" t="s">
        <v>531</v>
      </c>
      <c r="D804" s="173" t="s">
        <v>525</v>
      </c>
      <c r="E804" s="185">
        <v>45000.0</v>
      </c>
      <c r="F804" s="173" t="s">
        <v>1150</v>
      </c>
      <c r="G804" s="173" t="s">
        <v>324</v>
      </c>
      <c r="H804" s="173" t="s">
        <v>42</v>
      </c>
      <c r="I804" s="244" t="s">
        <v>325</v>
      </c>
      <c r="J804" s="251">
        <v>44482.0</v>
      </c>
      <c r="K804" s="173" t="s">
        <v>611</v>
      </c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  <c r="AA804" s="182"/>
      <c r="AB804" s="182"/>
      <c r="AC804" s="182"/>
      <c r="AD804" s="182"/>
      <c r="AE804" s="182"/>
      <c r="AF804" s="182"/>
      <c r="AG804" s="182"/>
      <c r="AH804" s="182"/>
      <c r="AI804" s="182"/>
      <c r="AJ804" s="182"/>
      <c r="AK804" s="182"/>
      <c r="AL804" s="182"/>
      <c r="AM804" s="182"/>
      <c r="AN804" s="182"/>
      <c r="AO804" s="182"/>
      <c r="AP804" s="182"/>
      <c r="AQ804" s="182"/>
      <c r="AR804" s="182"/>
      <c r="AS804" s="182"/>
      <c r="AT804" s="182"/>
      <c r="AU804" s="182"/>
    </row>
    <row r="805" ht="15.75" customHeight="1">
      <c r="A805" s="183">
        <v>44609.0</v>
      </c>
      <c r="B805" s="184" t="s">
        <v>729</v>
      </c>
      <c r="C805" s="173" t="s">
        <v>531</v>
      </c>
      <c r="D805" s="173" t="s">
        <v>525</v>
      </c>
      <c r="E805" s="185">
        <v>10000.0</v>
      </c>
      <c r="F805" s="173" t="s">
        <v>730</v>
      </c>
      <c r="G805" s="173" t="s">
        <v>41</v>
      </c>
      <c r="H805" s="253" t="s">
        <v>42</v>
      </c>
      <c r="I805" s="244" t="s">
        <v>424</v>
      </c>
      <c r="J805" s="251">
        <v>44180.0</v>
      </c>
      <c r="K805" s="173" t="s">
        <v>529</v>
      </c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2"/>
      <c r="AC805" s="182"/>
      <c r="AD805" s="182"/>
      <c r="AE805" s="182"/>
      <c r="AF805" s="182"/>
      <c r="AG805" s="182"/>
      <c r="AH805" s="182"/>
      <c r="AI805" s="182"/>
      <c r="AJ805" s="182"/>
      <c r="AK805" s="182"/>
      <c r="AL805" s="182"/>
      <c r="AM805" s="182"/>
      <c r="AN805" s="182"/>
      <c r="AO805" s="182"/>
      <c r="AP805" s="182"/>
      <c r="AQ805" s="182"/>
      <c r="AR805" s="182"/>
      <c r="AS805" s="182"/>
      <c r="AT805" s="182"/>
      <c r="AU805" s="182"/>
    </row>
    <row r="806" ht="15.75" customHeight="1">
      <c r="A806" s="183">
        <v>44622.0</v>
      </c>
      <c r="B806" s="137">
        <v>858723.0</v>
      </c>
      <c r="C806" s="137" t="s">
        <v>515</v>
      </c>
      <c r="D806" s="173" t="s">
        <v>525</v>
      </c>
      <c r="E806" s="200">
        <v>25000.0</v>
      </c>
      <c r="F806" s="137" t="s">
        <v>945</v>
      </c>
      <c r="G806" s="162" t="s">
        <v>324</v>
      </c>
      <c r="H806" s="173" t="s">
        <v>665</v>
      </c>
      <c r="I806" s="173" t="s">
        <v>462</v>
      </c>
      <c r="J806" s="206">
        <v>44585.0</v>
      </c>
      <c r="K806" s="244" t="s">
        <v>668</v>
      </c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82"/>
      <c r="AT806" s="182"/>
      <c r="AU806" s="182"/>
    </row>
    <row r="807" ht="15.75" customHeight="1">
      <c r="A807" s="183">
        <v>44622.0</v>
      </c>
      <c r="B807" s="137">
        <v>328970.0</v>
      </c>
      <c r="C807" s="137" t="s">
        <v>515</v>
      </c>
      <c r="D807" s="173" t="s">
        <v>525</v>
      </c>
      <c r="E807" s="200">
        <v>106000.0</v>
      </c>
      <c r="F807" s="211" t="s">
        <v>772</v>
      </c>
      <c r="G807" s="162" t="s">
        <v>324</v>
      </c>
      <c r="H807" s="173" t="s">
        <v>665</v>
      </c>
      <c r="I807" s="173" t="s">
        <v>460</v>
      </c>
      <c r="J807" s="206">
        <v>44277.0</v>
      </c>
      <c r="K807" s="244" t="s">
        <v>611</v>
      </c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2"/>
      <c r="AC807" s="182"/>
      <c r="AD807" s="182"/>
      <c r="AE807" s="182"/>
      <c r="AF807" s="182"/>
      <c r="AG807" s="182"/>
      <c r="AH807" s="182"/>
      <c r="AI807" s="182"/>
      <c r="AJ807" s="182"/>
      <c r="AK807" s="182"/>
      <c r="AL807" s="182"/>
      <c r="AM807" s="182"/>
      <c r="AN807" s="182"/>
      <c r="AO807" s="182"/>
      <c r="AP807" s="182"/>
      <c r="AQ807" s="182"/>
      <c r="AR807" s="182"/>
      <c r="AS807" s="182"/>
      <c r="AT807" s="182"/>
      <c r="AU807" s="182"/>
    </row>
    <row r="808" ht="15.75" customHeight="1">
      <c r="A808" s="183">
        <v>44622.0</v>
      </c>
      <c r="B808" s="184" t="s">
        <v>1151</v>
      </c>
      <c r="C808" s="137" t="s">
        <v>515</v>
      </c>
      <c r="D808" s="173" t="s">
        <v>525</v>
      </c>
      <c r="E808" s="200">
        <v>100000.0</v>
      </c>
      <c r="F808" s="173" t="s">
        <v>1152</v>
      </c>
      <c r="G808" s="162" t="s">
        <v>324</v>
      </c>
      <c r="H808" s="173" t="s">
        <v>665</v>
      </c>
      <c r="I808" s="173" t="s">
        <v>460</v>
      </c>
      <c r="J808" s="183">
        <v>44448.0</v>
      </c>
      <c r="K808" s="173" t="s">
        <v>611</v>
      </c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2"/>
      <c r="AC808" s="182"/>
      <c r="AD808" s="182"/>
      <c r="AE808" s="182"/>
      <c r="AF808" s="182"/>
      <c r="AG808" s="182"/>
      <c r="AH808" s="182"/>
      <c r="AI808" s="182"/>
      <c r="AJ808" s="182"/>
      <c r="AK808" s="182"/>
      <c r="AL808" s="182"/>
      <c r="AM808" s="182"/>
      <c r="AN808" s="182"/>
      <c r="AO808" s="182"/>
      <c r="AP808" s="182"/>
      <c r="AQ808" s="182"/>
      <c r="AR808" s="182"/>
      <c r="AS808" s="182"/>
      <c r="AT808" s="182"/>
      <c r="AU808" s="182"/>
    </row>
    <row r="809" ht="15.75" customHeight="1">
      <c r="A809" s="183">
        <v>44622.0</v>
      </c>
      <c r="B809" s="137">
        <v>330028.0</v>
      </c>
      <c r="C809" s="137" t="s">
        <v>515</v>
      </c>
      <c r="D809" s="173" t="s">
        <v>525</v>
      </c>
      <c r="E809" s="185">
        <v>500.0</v>
      </c>
      <c r="F809" s="173" t="s">
        <v>893</v>
      </c>
      <c r="G809" s="162" t="s">
        <v>324</v>
      </c>
      <c r="H809" s="173" t="s">
        <v>665</v>
      </c>
      <c r="I809" s="173" t="s">
        <v>462</v>
      </c>
      <c r="J809" s="183">
        <v>44263.0</v>
      </c>
      <c r="K809" s="173" t="s">
        <v>529</v>
      </c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2"/>
      <c r="AC809" s="182"/>
      <c r="AD809" s="182"/>
      <c r="AE809" s="182"/>
      <c r="AF809" s="182"/>
      <c r="AG809" s="182"/>
      <c r="AH809" s="182"/>
      <c r="AI809" s="182"/>
      <c r="AJ809" s="182"/>
      <c r="AK809" s="182"/>
      <c r="AL809" s="182"/>
      <c r="AM809" s="182"/>
      <c r="AN809" s="182"/>
      <c r="AO809" s="182"/>
      <c r="AP809" s="182"/>
      <c r="AQ809" s="182"/>
      <c r="AR809" s="182"/>
      <c r="AS809" s="182"/>
      <c r="AT809" s="182"/>
      <c r="AU809" s="182"/>
    </row>
    <row r="810" ht="15.75" customHeight="1">
      <c r="A810" s="183">
        <v>44627.0</v>
      </c>
      <c r="B810" s="235" t="s">
        <v>690</v>
      </c>
      <c r="C810" s="173" t="s">
        <v>531</v>
      </c>
      <c r="D810" s="173" t="s">
        <v>525</v>
      </c>
      <c r="E810" s="200">
        <v>8000.0</v>
      </c>
      <c r="F810" s="173" t="s">
        <v>691</v>
      </c>
      <c r="G810" s="173" t="s">
        <v>319</v>
      </c>
      <c r="H810" s="173" t="s">
        <v>142</v>
      </c>
      <c r="I810" s="173" t="s">
        <v>319</v>
      </c>
      <c r="J810" s="183">
        <v>44180.0</v>
      </c>
      <c r="K810" s="173" t="s">
        <v>529</v>
      </c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2"/>
      <c r="AC810" s="182"/>
      <c r="AD810" s="182"/>
      <c r="AE810" s="182"/>
      <c r="AF810" s="182"/>
      <c r="AG810" s="182"/>
      <c r="AH810" s="182"/>
      <c r="AI810" s="182"/>
      <c r="AJ810" s="182"/>
      <c r="AK810" s="182"/>
      <c r="AL810" s="182"/>
      <c r="AM810" s="182"/>
      <c r="AN810" s="182"/>
      <c r="AO810" s="182"/>
      <c r="AP810" s="182"/>
      <c r="AQ810" s="182"/>
      <c r="AR810" s="182"/>
      <c r="AS810" s="182"/>
      <c r="AT810" s="182"/>
      <c r="AU810" s="182"/>
    </row>
    <row r="811" ht="15.75" customHeight="1">
      <c r="A811" s="183">
        <v>44627.0</v>
      </c>
      <c r="B811" s="137">
        <v>4345500.0</v>
      </c>
      <c r="C811" s="137" t="s">
        <v>515</v>
      </c>
      <c r="D811" s="173" t="s">
        <v>525</v>
      </c>
      <c r="E811" s="200">
        <v>7500.0</v>
      </c>
      <c r="F811" s="173" t="s">
        <v>538</v>
      </c>
      <c r="G811" s="173" t="s">
        <v>319</v>
      </c>
      <c r="H811" s="183"/>
      <c r="I811" s="173" t="s">
        <v>319</v>
      </c>
      <c r="J811" s="183">
        <v>43703.0</v>
      </c>
      <c r="K811" s="173" t="s">
        <v>521</v>
      </c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182"/>
      <c r="AT811" s="182"/>
      <c r="AU811" s="182"/>
    </row>
    <row r="812" ht="15.75" customHeight="1">
      <c r="A812" s="212">
        <v>44628.0</v>
      </c>
      <c r="B812" s="213" t="s">
        <v>672</v>
      </c>
      <c r="C812" s="214" t="s">
        <v>531</v>
      </c>
      <c r="D812" s="215" t="s">
        <v>525</v>
      </c>
      <c r="E812" s="216">
        <v>5000.0</v>
      </c>
      <c r="F812" s="215" t="s">
        <v>673</v>
      </c>
      <c r="G812" s="215" t="s">
        <v>41</v>
      </c>
      <c r="H812" s="215" t="s">
        <v>42</v>
      </c>
      <c r="I812" s="215" t="s">
        <v>401</v>
      </c>
      <c r="J812" s="217">
        <v>44263.0</v>
      </c>
      <c r="K812" s="214" t="s">
        <v>529</v>
      </c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182"/>
      <c r="AT812" s="182"/>
      <c r="AU812" s="182"/>
    </row>
    <row r="813" ht="15.75" customHeight="1">
      <c r="A813" s="183">
        <v>44630.0</v>
      </c>
      <c r="B813" s="184" t="s">
        <v>818</v>
      </c>
      <c r="C813" s="137" t="s">
        <v>515</v>
      </c>
      <c r="D813" s="173" t="s">
        <v>525</v>
      </c>
      <c r="E813" s="200">
        <v>40000.0</v>
      </c>
      <c r="F813" s="173" t="s">
        <v>819</v>
      </c>
      <c r="G813" s="173" t="s">
        <v>324</v>
      </c>
      <c r="H813" s="173" t="s">
        <v>665</v>
      </c>
      <c r="I813" s="173" t="s">
        <v>462</v>
      </c>
      <c r="J813" s="183">
        <v>44319.0</v>
      </c>
      <c r="K813" s="173" t="s">
        <v>529</v>
      </c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  <c r="AG813" s="182"/>
      <c r="AH813" s="182"/>
      <c r="AI813" s="182"/>
      <c r="AJ813" s="182"/>
      <c r="AK813" s="182"/>
      <c r="AL813" s="182"/>
      <c r="AM813" s="182"/>
      <c r="AN813" s="182"/>
      <c r="AO813" s="182"/>
      <c r="AP813" s="182"/>
      <c r="AQ813" s="182"/>
      <c r="AR813" s="182"/>
      <c r="AS813" s="182"/>
      <c r="AT813" s="182"/>
      <c r="AU813" s="182"/>
    </row>
    <row r="814" ht="15.75" customHeight="1">
      <c r="A814" s="183">
        <v>44630.0</v>
      </c>
      <c r="B814" s="184" t="s">
        <v>1153</v>
      </c>
      <c r="C814" s="137" t="s">
        <v>515</v>
      </c>
      <c r="D814" s="173" t="s">
        <v>525</v>
      </c>
      <c r="E814" s="200">
        <v>25000.0</v>
      </c>
      <c r="F814" s="173" t="s">
        <v>945</v>
      </c>
      <c r="G814" s="173" t="s">
        <v>324</v>
      </c>
      <c r="H814" s="173" t="s">
        <v>665</v>
      </c>
      <c r="I814" s="173" t="s">
        <v>462</v>
      </c>
      <c r="J814" s="183">
        <v>44585.0</v>
      </c>
      <c r="K814" s="173" t="s">
        <v>668</v>
      </c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182"/>
      <c r="AT814" s="182"/>
      <c r="AU814" s="182"/>
    </row>
    <row r="815" ht="15.75" customHeight="1">
      <c r="A815" s="183">
        <v>44630.0</v>
      </c>
      <c r="B815" s="184" t="s">
        <v>1154</v>
      </c>
      <c r="C815" s="137" t="s">
        <v>515</v>
      </c>
      <c r="D815" s="173" t="s">
        <v>525</v>
      </c>
      <c r="E815" s="185">
        <v>16000.0</v>
      </c>
      <c r="F815" s="173" t="s">
        <v>1155</v>
      </c>
      <c r="G815" s="173" t="s">
        <v>324</v>
      </c>
      <c r="H815" s="173" t="s">
        <v>665</v>
      </c>
      <c r="I815" s="253" t="s">
        <v>460</v>
      </c>
      <c r="J815" s="183">
        <v>44462.0</v>
      </c>
      <c r="K815" s="173" t="s">
        <v>518</v>
      </c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182"/>
      <c r="AT815" s="182"/>
      <c r="AU815" s="182"/>
    </row>
    <row r="816" ht="15.75" customHeight="1">
      <c r="A816" s="183">
        <v>44630.0</v>
      </c>
      <c r="B816" s="137">
        <v>391760.0</v>
      </c>
      <c r="C816" s="137" t="s">
        <v>515</v>
      </c>
      <c r="D816" s="173" t="s">
        <v>516</v>
      </c>
      <c r="E816" s="185">
        <v>31234.0</v>
      </c>
      <c r="F816" s="137" t="s">
        <v>1156</v>
      </c>
      <c r="G816" s="162" t="s">
        <v>319</v>
      </c>
      <c r="H816" s="162" t="s">
        <v>42</v>
      </c>
      <c r="I816" s="173" t="s">
        <v>458</v>
      </c>
      <c r="J816" s="183">
        <v>43865.0</v>
      </c>
      <c r="K816" s="173" t="s">
        <v>529</v>
      </c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182"/>
      <c r="AT816" s="182"/>
      <c r="AU816" s="182"/>
    </row>
    <row r="817" ht="15.75" customHeight="1">
      <c r="A817" s="183">
        <v>44630.0</v>
      </c>
      <c r="B817" s="184" t="s">
        <v>1157</v>
      </c>
      <c r="C817" s="137" t="s">
        <v>515</v>
      </c>
      <c r="D817" s="173" t="s">
        <v>525</v>
      </c>
      <c r="E817" s="185">
        <v>10000.0</v>
      </c>
      <c r="F817" s="173" t="s">
        <v>887</v>
      </c>
      <c r="G817" s="173" t="s">
        <v>324</v>
      </c>
      <c r="H817" s="173" t="s">
        <v>665</v>
      </c>
      <c r="I817" s="173" t="s">
        <v>462</v>
      </c>
      <c r="J817" s="183">
        <v>44607.0</v>
      </c>
      <c r="K817" s="173" t="s">
        <v>668</v>
      </c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  <c r="AG817" s="182"/>
      <c r="AH817" s="182"/>
      <c r="AI817" s="182"/>
      <c r="AJ817" s="182"/>
      <c r="AK817" s="182"/>
      <c r="AL817" s="182"/>
      <c r="AM817" s="182"/>
      <c r="AN817" s="182"/>
      <c r="AO817" s="182"/>
      <c r="AP817" s="182"/>
      <c r="AQ817" s="182"/>
      <c r="AR817" s="182"/>
      <c r="AS817" s="182"/>
      <c r="AT817" s="182"/>
      <c r="AU817" s="182"/>
    </row>
    <row r="818" ht="15.75" customHeight="1">
      <c r="A818" s="183">
        <v>44630.0</v>
      </c>
      <c r="B818" s="184" t="s">
        <v>1136</v>
      </c>
      <c r="C818" s="137" t="s">
        <v>515</v>
      </c>
      <c r="D818" s="173" t="s">
        <v>525</v>
      </c>
      <c r="E818" s="185">
        <v>20000.0</v>
      </c>
      <c r="F818" s="173" t="s">
        <v>1158</v>
      </c>
      <c r="G818" s="173" t="s">
        <v>319</v>
      </c>
      <c r="H818" s="173" t="s">
        <v>42</v>
      </c>
      <c r="I818" s="173" t="s">
        <v>368</v>
      </c>
      <c r="J818" s="183">
        <v>43811.0</v>
      </c>
      <c r="K818" s="173" t="s">
        <v>543</v>
      </c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182"/>
      <c r="AT818" s="182"/>
      <c r="AU818" s="182"/>
    </row>
    <row r="819" ht="15.75" customHeight="1">
      <c r="A819" s="183">
        <v>44634.0</v>
      </c>
      <c r="B819" s="201" t="s">
        <v>1159</v>
      </c>
      <c r="C819" s="173" t="s">
        <v>531</v>
      </c>
      <c r="D819" s="173" t="s">
        <v>525</v>
      </c>
      <c r="E819" s="185">
        <v>73500.0</v>
      </c>
      <c r="F819" s="173" t="s">
        <v>1160</v>
      </c>
      <c r="G819" s="162" t="s">
        <v>324</v>
      </c>
      <c r="H819" s="173" t="s">
        <v>66</v>
      </c>
      <c r="I819" s="173" t="s">
        <v>491</v>
      </c>
      <c r="J819" s="183">
        <v>44609.0</v>
      </c>
      <c r="K819" s="244" t="s">
        <v>543</v>
      </c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182"/>
      <c r="AT819" s="182"/>
      <c r="AU819" s="182"/>
    </row>
    <row r="820" ht="15.75" customHeight="1">
      <c r="A820" s="183">
        <v>44634.0</v>
      </c>
      <c r="B820" s="184" t="s">
        <v>1161</v>
      </c>
      <c r="C820" s="137" t="s">
        <v>515</v>
      </c>
      <c r="D820" s="173" t="s">
        <v>516</v>
      </c>
      <c r="E820" s="185">
        <v>229216.0</v>
      </c>
      <c r="F820" s="173" t="s">
        <v>1162</v>
      </c>
      <c r="G820" s="173" t="s">
        <v>319</v>
      </c>
      <c r="H820" s="173" t="s">
        <v>42</v>
      </c>
      <c r="I820" s="173" t="s">
        <v>458</v>
      </c>
      <c r="J820" s="183">
        <v>44186.0</v>
      </c>
      <c r="K820" s="173" t="s">
        <v>529</v>
      </c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2"/>
      <c r="AC820" s="182"/>
      <c r="AD820" s="182"/>
      <c r="AE820" s="182"/>
      <c r="AF820" s="182"/>
      <c r="AG820" s="182"/>
      <c r="AH820" s="182"/>
      <c r="AI820" s="182"/>
      <c r="AJ820" s="182"/>
      <c r="AK820" s="182"/>
      <c r="AL820" s="182"/>
      <c r="AM820" s="182"/>
      <c r="AN820" s="182"/>
      <c r="AO820" s="182"/>
      <c r="AP820" s="182"/>
      <c r="AQ820" s="182"/>
      <c r="AR820" s="182"/>
      <c r="AS820" s="182"/>
      <c r="AT820" s="182"/>
      <c r="AU820" s="182"/>
    </row>
    <row r="821" ht="15.75" customHeight="1">
      <c r="A821" s="183">
        <v>44634.0</v>
      </c>
      <c r="B821" s="184" t="s">
        <v>1163</v>
      </c>
      <c r="C821" s="137" t="s">
        <v>515</v>
      </c>
      <c r="D821" s="173" t="s">
        <v>551</v>
      </c>
      <c r="E821" s="185">
        <v>184170.0</v>
      </c>
      <c r="F821" s="173" t="s">
        <v>1164</v>
      </c>
      <c r="G821" s="173" t="s">
        <v>324</v>
      </c>
      <c r="H821" s="173" t="s">
        <v>665</v>
      </c>
      <c r="I821" s="173" t="s">
        <v>462</v>
      </c>
      <c r="J821" s="183">
        <v>44280.0</v>
      </c>
      <c r="K821" s="173" t="s">
        <v>611</v>
      </c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2"/>
      <c r="AC821" s="182"/>
      <c r="AD821" s="182"/>
      <c r="AE821" s="182"/>
      <c r="AF821" s="182"/>
      <c r="AG821" s="182"/>
      <c r="AH821" s="182"/>
      <c r="AI821" s="182"/>
      <c r="AJ821" s="182"/>
      <c r="AK821" s="182"/>
      <c r="AL821" s="182"/>
      <c r="AM821" s="182"/>
      <c r="AN821" s="182"/>
      <c r="AO821" s="182"/>
      <c r="AP821" s="182"/>
      <c r="AQ821" s="182"/>
      <c r="AR821" s="182"/>
      <c r="AS821" s="182"/>
      <c r="AT821" s="182"/>
      <c r="AU821" s="182"/>
    </row>
    <row r="822" ht="15.75" customHeight="1">
      <c r="A822" s="183">
        <v>44634.0</v>
      </c>
      <c r="B822" s="254">
        <v>4663340.0</v>
      </c>
      <c r="C822" s="137" t="s">
        <v>515</v>
      </c>
      <c r="D822" s="173" t="s">
        <v>551</v>
      </c>
      <c r="E822" s="185">
        <v>237755.0</v>
      </c>
      <c r="F822" s="255" t="s">
        <v>1165</v>
      </c>
      <c r="G822" s="173" t="s">
        <v>324</v>
      </c>
      <c r="H822" s="173" t="s">
        <v>665</v>
      </c>
      <c r="I822" s="173" t="s">
        <v>462</v>
      </c>
      <c r="J822" s="183">
        <v>44280.0</v>
      </c>
      <c r="K822" s="173" t="s">
        <v>518</v>
      </c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2"/>
      <c r="AC822" s="182"/>
      <c r="AD822" s="182"/>
      <c r="AE822" s="182"/>
      <c r="AF822" s="182"/>
      <c r="AG822" s="182"/>
      <c r="AH822" s="182"/>
      <c r="AI822" s="182"/>
      <c r="AJ822" s="182"/>
      <c r="AK822" s="182"/>
      <c r="AL822" s="182"/>
      <c r="AM822" s="182"/>
      <c r="AN822" s="182"/>
      <c r="AO822" s="182"/>
      <c r="AP822" s="182"/>
      <c r="AQ822" s="182"/>
      <c r="AR822" s="182"/>
      <c r="AS822" s="182"/>
      <c r="AT822" s="182"/>
      <c r="AU822" s="182"/>
    </row>
    <row r="823" ht="15.75" customHeight="1">
      <c r="A823" s="183">
        <v>44634.0</v>
      </c>
      <c r="B823" s="184" t="s">
        <v>1095</v>
      </c>
      <c r="C823" s="137" t="s">
        <v>515</v>
      </c>
      <c r="D823" s="173" t="s">
        <v>525</v>
      </c>
      <c r="E823" s="185">
        <v>63000.0</v>
      </c>
      <c r="F823" s="255" t="s">
        <v>1096</v>
      </c>
      <c r="G823" s="173" t="s">
        <v>324</v>
      </c>
      <c r="H823" s="173" t="s">
        <v>665</v>
      </c>
      <c r="I823" s="173" t="s">
        <v>462</v>
      </c>
      <c r="J823" s="183">
        <v>44263.0</v>
      </c>
      <c r="K823" s="173" t="s">
        <v>529</v>
      </c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2"/>
      <c r="AC823" s="182"/>
      <c r="AD823" s="182"/>
      <c r="AE823" s="182"/>
      <c r="AF823" s="182"/>
      <c r="AG823" s="182"/>
      <c r="AH823" s="182"/>
      <c r="AI823" s="182"/>
      <c r="AJ823" s="182"/>
      <c r="AK823" s="182"/>
      <c r="AL823" s="182"/>
      <c r="AM823" s="182"/>
      <c r="AN823" s="182"/>
      <c r="AO823" s="182"/>
      <c r="AP823" s="182"/>
      <c r="AQ823" s="182"/>
      <c r="AR823" s="182"/>
      <c r="AS823" s="182"/>
      <c r="AT823" s="182"/>
      <c r="AU823" s="182"/>
    </row>
    <row r="824" ht="15.75" customHeight="1">
      <c r="A824" s="183">
        <v>44634.0</v>
      </c>
      <c r="B824" s="184" t="s">
        <v>792</v>
      </c>
      <c r="C824" s="137" t="s">
        <v>515</v>
      </c>
      <c r="D824" s="173" t="s">
        <v>525</v>
      </c>
      <c r="E824" s="185">
        <v>3000.0</v>
      </c>
      <c r="F824" s="173" t="s">
        <v>793</v>
      </c>
      <c r="G824" s="173" t="s">
        <v>324</v>
      </c>
      <c r="H824" s="173" t="s">
        <v>665</v>
      </c>
      <c r="I824" s="173" t="s">
        <v>462</v>
      </c>
      <c r="J824" s="183">
        <v>44322.0</v>
      </c>
      <c r="K824" s="173" t="s">
        <v>529</v>
      </c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182"/>
      <c r="AT824" s="182"/>
      <c r="AU824" s="182"/>
    </row>
    <row r="825" ht="15.75" customHeight="1">
      <c r="A825" s="183">
        <v>44634.0</v>
      </c>
      <c r="B825" s="184" t="s">
        <v>1151</v>
      </c>
      <c r="C825" s="137" t="s">
        <v>515</v>
      </c>
      <c r="D825" s="173" t="s">
        <v>551</v>
      </c>
      <c r="E825" s="185">
        <v>285598.0</v>
      </c>
      <c r="F825" s="137" t="s">
        <v>1166</v>
      </c>
      <c r="G825" s="173" t="s">
        <v>324</v>
      </c>
      <c r="H825" s="173" t="s">
        <v>665</v>
      </c>
      <c r="I825" s="173" t="s">
        <v>462</v>
      </c>
      <c r="J825" s="183">
        <v>44448.0</v>
      </c>
      <c r="K825" s="173" t="s">
        <v>611</v>
      </c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2"/>
      <c r="AC825" s="182"/>
      <c r="AD825" s="182"/>
      <c r="AE825" s="182"/>
      <c r="AF825" s="182"/>
      <c r="AG825" s="182"/>
      <c r="AH825" s="182"/>
      <c r="AI825" s="182"/>
      <c r="AJ825" s="182"/>
      <c r="AK825" s="182"/>
      <c r="AL825" s="182"/>
      <c r="AM825" s="182"/>
      <c r="AN825" s="182"/>
      <c r="AO825" s="182"/>
      <c r="AP825" s="182"/>
      <c r="AQ825" s="182"/>
      <c r="AR825" s="182"/>
      <c r="AS825" s="182"/>
      <c r="AT825" s="182"/>
      <c r="AU825" s="182"/>
    </row>
    <row r="826" ht="15.75" customHeight="1">
      <c r="A826" s="183">
        <v>44634.0</v>
      </c>
      <c r="B826" s="184" t="s">
        <v>1136</v>
      </c>
      <c r="C826" s="137" t="s">
        <v>515</v>
      </c>
      <c r="D826" s="173" t="s">
        <v>525</v>
      </c>
      <c r="E826" s="185">
        <v>15000.0</v>
      </c>
      <c r="F826" s="173" t="s">
        <v>1158</v>
      </c>
      <c r="G826" s="173" t="s">
        <v>319</v>
      </c>
      <c r="H826" s="173" t="s">
        <v>42</v>
      </c>
      <c r="I826" s="173" t="s">
        <v>368</v>
      </c>
      <c r="J826" s="183">
        <v>43811.0</v>
      </c>
      <c r="K826" s="173" t="s">
        <v>543</v>
      </c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2"/>
      <c r="AC826" s="182"/>
      <c r="AD826" s="182"/>
      <c r="AE826" s="182"/>
      <c r="AF826" s="182"/>
      <c r="AG826" s="182"/>
      <c r="AH826" s="182"/>
      <c r="AI826" s="182"/>
      <c r="AJ826" s="182"/>
      <c r="AK826" s="182"/>
      <c r="AL826" s="182"/>
      <c r="AM826" s="182"/>
      <c r="AN826" s="182"/>
      <c r="AO826" s="182"/>
      <c r="AP826" s="182"/>
      <c r="AQ826" s="182"/>
      <c r="AR826" s="182"/>
      <c r="AS826" s="182"/>
      <c r="AT826" s="182"/>
      <c r="AU826" s="182"/>
    </row>
    <row r="827" ht="15.75" customHeight="1">
      <c r="A827" s="196">
        <v>44634.0</v>
      </c>
      <c r="B827" s="228" t="s">
        <v>1167</v>
      </c>
      <c r="C827" s="198" t="s">
        <v>515</v>
      </c>
      <c r="D827" s="173" t="s">
        <v>516</v>
      </c>
      <c r="E827" s="199"/>
      <c r="F827" s="173" t="s">
        <v>1168</v>
      </c>
      <c r="G827" s="183" t="s">
        <v>324</v>
      </c>
      <c r="H827" s="183" t="s">
        <v>665</v>
      </c>
      <c r="I827" s="183" t="s">
        <v>464</v>
      </c>
      <c r="J827" s="183">
        <v>44199.0</v>
      </c>
      <c r="K827" s="183" t="s">
        <v>543</v>
      </c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2"/>
      <c r="AC827" s="182"/>
      <c r="AD827" s="182"/>
      <c r="AE827" s="182"/>
      <c r="AF827" s="182"/>
      <c r="AG827" s="182"/>
      <c r="AH827" s="182"/>
      <c r="AI827" s="182"/>
      <c r="AJ827" s="182"/>
      <c r="AK827" s="182"/>
      <c r="AL827" s="182"/>
      <c r="AM827" s="182"/>
      <c r="AN827" s="182"/>
      <c r="AO827" s="182"/>
      <c r="AP827" s="182"/>
      <c r="AQ827" s="182"/>
      <c r="AR827" s="182"/>
      <c r="AS827" s="182"/>
      <c r="AT827" s="182"/>
      <c r="AU827" s="182"/>
    </row>
    <row r="828" ht="15.75" customHeight="1">
      <c r="A828" s="183">
        <v>44636.0</v>
      </c>
      <c r="B828" s="184" t="s">
        <v>796</v>
      </c>
      <c r="C828" s="137" t="s">
        <v>515</v>
      </c>
      <c r="D828" s="173" t="s">
        <v>525</v>
      </c>
      <c r="E828" s="185">
        <v>10000.0</v>
      </c>
      <c r="F828" s="137" t="s">
        <v>797</v>
      </c>
      <c r="G828" s="173" t="s">
        <v>324</v>
      </c>
      <c r="H828" s="173" t="s">
        <v>665</v>
      </c>
      <c r="I828" s="173" t="s">
        <v>462</v>
      </c>
      <c r="J828" s="183">
        <v>44319.0</v>
      </c>
      <c r="K828" s="173" t="s">
        <v>529</v>
      </c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2"/>
      <c r="AC828" s="182"/>
      <c r="AD828" s="182"/>
      <c r="AE828" s="182"/>
      <c r="AF828" s="182"/>
      <c r="AG828" s="182"/>
      <c r="AH828" s="182"/>
      <c r="AI828" s="182"/>
      <c r="AJ828" s="182"/>
      <c r="AK828" s="182"/>
      <c r="AL828" s="182"/>
      <c r="AM828" s="182"/>
      <c r="AN828" s="182"/>
      <c r="AO828" s="182"/>
      <c r="AP828" s="182"/>
      <c r="AQ828" s="182"/>
      <c r="AR828" s="182"/>
      <c r="AS828" s="182"/>
      <c r="AT828" s="182"/>
      <c r="AU828" s="182"/>
    </row>
    <row r="829" ht="15.75" customHeight="1">
      <c r="A829" s="183">
        <v>44636.0</v>
      </c>
      <c r="B829" s="184" t="s">
        <v>1136</v>
      </c>
      <c r="C829" s="137" t="s">
        <v>515</v>
      </c>
      <c r="D829" s="173" t="s">
        <v>525</v>
      </c>
      <c r="E829" s="185">
        <v>20000.0</v>
      </c>
      <c r="F829" s="173" t="s">
        <v>1158</v>
      </c>
      <c r="G829" s="173" t="s">
        <v>319</v>
      </c>
      <c r="H829" s="173" t="s">
        <v>42</v>
      </c>
      <c r="I829" s="173" t="s">
        <v>368</v>
      </c>
      <c r="J829" s="183">
        <v>43811.0</v>
      </c>
      <c r="K829" s="173" t="s">
        <v>543</v>
      </c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  <c r="AG829" s="182"/>
      <c r="AH829" s="182"/>
      <c r="AI829" s="182"/>
      <c r="AJ829" s="182"/>
      <c r="AK829" s="182"/>
      <c r="AL829" s="182"/>
      <c r="AM829" s="182"/>
      <c r="AN829" s="182"/>
      <c r="AO829" s="182"/>
      <c r="AP829" s="182"/>
      <c r="AQ829" s="182"/>
      <c r="AR829" s="182"/>
      <c r="AS829" s="182"/>
      <c r="AT829" s="182"/>
      <c r="AU829" s="182"/>
    </row>
    <row r="830" ht="15.75" customHeight="1">
      <c r="A830" s="183">
        <v>44636.0</v>
      </c>
      <c r="B830" s="184" t="s">
        <v>860</v>
      </c>
      <c r="C830" s="137" t="s">
        <v>515</v>
      </c>
      <c r="D830" s="173" t="s">
        <v>525</v>
      </c>
      <c r="E830" s="185">
        <v>1000000.0</v>
      </c>
      <c r="F830" s="173" t="s">
        <v>861</v>
      </c>
      <c r="G830" s="173" t="s">
        <v>324</v>
      </c>
      <c r="H830" s="173" t="s">
        <v>665</v>
      </c>
      <c r="I830" s="173" t="s">
        <v>462</v>
      </c>
      <c r="J830" s="183">
        <v>44321.0</v>
      </c>
      <c r="K830" s="173" t="s">
        <v>668</v>
      </c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2"/>
      <c r="AC830" s="182"/>
      <c r="AD830" s="182"/>
      <c r="AE830" s="182"/>
      <c r="AF830" s="182"/>
      <c r="AG830" s="182"/>
      <c r="AH830" s="182"/>
      <c r="AI830" s="182"/>
      <c r="AJ830" s="182"/>
      <c r="AK830" s="182"/>
      <c r="AL830" s="182"/>
      <c r="AM830" s="182"/>
      <c r="AN830" s="182"/>
      <c r="AO830" s="182"/>
      <c r="AP830" s="182"/>
      <c r="AQ830" s="182"/>
      <c r="AR830" s="182"/>
      <c r="AS830" s="182"/>
      <c r="AT830" s="182"/>
      <c r="AU830" s="182"/>
    </row>
    <row r="831" ht="15.75" customHeight="1">
      <c r="A831" s="183">
        <v>44637.0</v>
      </c>
      <c r="B831" s="201" t="s">
        <v>1169</v>
      </c>
      <c r="C831" s="173" t="s">
        <v>531</v>
      </c>
      <c r="D831" s="173" t="s">
        <v>525</v>
      </c>
      <c r="E831" s="185">
        <v>7000.0</v>
      </c>
      <c r="F831" s="173" t="s">
        <v>1170</v>
      </c>
      <c r="G831" s="162" t="s">
        <v>324</v>
      </c>
      <c r="H831" s="173" t="s">
        <v>66</v>
      </c>
      <c r="I831" s="173" t="s">
        <v>491</v>
      </c>
      <c r="J831" s="183">
        <v>44615.0</v>
      </c>
      <c r="K831" s="244" t="s">
        <v>529</v>
      </c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2"/>
      <c r="AC831" s="182"/>
      <c r="AD831" s="182"/>
      <c r="AE831" s="182"/>
      <c r="AF831" s="182"/>
      <c r="AG831" s="182"/>
      <c r="AH831" s="182"/>
      <c r="AI831" s="182"/>
      <c r="AJ831" s="182"/>
      <c r="AK831" s="182"/>
      <c r="AL831" s="182"/>
      <c r="AM831" s="182"/>
      <c r="AN831" s="182"/>
      <c r="AO831" s="182"/>
      <c r="AP831" s="182"/>
      <c r="AQ831" s="182"/>
      <c r="AR831" s="182"/>
      <c r="AS831" s="182"/>
      <c r="AT831" s="182"/>
      <c r="AU831" s="182"/>
    </row>
    <row r="832" ht="15.75" customHeight="1">
      <c r="A832" s="183">
        <v>44641.0</v>
      </c>
      <c r="B832" s="197" t="s">
        <v>1171</v>
      </c>
      <c r="C832" s="173" t="s">
        <v>531</v>
      </c>
      <c r="D832" s="173" t="s">
        <v>551</v>
      </c>
      <c r="E832" s="185">
        <v>100351.65</v>
      </c>
      <c r="F832" s="173" t="s">
        <v>1172</v>
      </c>
      <c r="G832" s="162" t="s">
        <v>324</v>
      </c>
      <c r="H832" s="253" t="s">
        <v>42</v>
      </c>
      <c r="I832" s="173" t="s">
        <v>1173</v>
      </c>
      <c r="J832" s="209">
        <v>44365.0</v>
      </c>
      <c r="K832" s="137" t="s">
        <v>926</v>
      </c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2"/>
      <c r="AC832" s="182"/>
      <c r="AD832" s="182"/>
      <c r="AE832" s="182"/>
      <c r="AF832" s="182"/>
      <c r="AG832" s="182"/>
      <c r="AH832" s="182"/>
      <c r="AI832" s="182"/>
      <c r="AJ832" s="182"/>
      <c r="AK832" s="182"/>
      <c r="AL832" s="182"/>
      <c r="AM832" s="182"/>
      <c r="AN832" s="182"/>
      <c r="AO832" s="182"/>
      <c r="AP832" s="182"/>
      <c r="AQ832" s="182"/>
      <c r="AR832" s="182"/>
      <c r="AS832" s="182"/>
      <c r="AT832" s="182"/>
      <c r="AU832" s="182"/>
    </row>
    <row r="833" ht="15.75" customHeight="1">
      <c r="A833" s="183">
        <v>44641.0</v>
      </c>
      <c r="B833" s="197" t="s">
        <v>1174</v>
      </c>
      <c r="C833" s="173" t="s">
        <v>531</v>
      </c>
      <c r="D833" s="173" t="s">
        <v>551</v>
      </c>
      <c r="E833" s="185">
        <v>169950.33</v>
      </c>
      <c r="F833" s="137" t="s">
        <v>1175</v>
      </c>
      <c r="G833" s="162" t="s">
        <v>324</v>
      </c>
      <c r="H833" s="253" t="s">
        <v>762</v>
      </c>
      <c r="I833" s="253" t="s">
        <v>364</v>
      </c>
      <c r="J833" s="209">
        <v>44298.0</v>
      </c>
      <c r="K833" s="211" t="s">
        <v>529</v>
      </c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182"/>
      <c r="AT833" s="182"/>
      <c r="AU833" s="182"/>
    </row>
    <row r="834" ht="15.75" customHeight="1">
      <c r="A834" s="183">
        <v>44641.0</v>
      </c>
      <c r="B834" s="253">
        <v>226343.0</v>
      </c>
      <c r="C834" s="173" t="s">
        <v>531</v>
      </c>
      <c r="D834" s="173" t="s">
        <v>551</v>
      </c>
      <c r="E834" s="185">
        <v>103307.43</v>
      </c>
      <c r="F834" s="173" t="s">
        <v>1176</v>
      </c>
      <c r="G834" s="162" t="s">
        <v>324</v>
      </c>
      <c r="H834" s="173" t="s">
        <v>66</v>
      </c>
      <c r="I834" s="162" t="s">
        <v>395</v>
      </c>
      <c r="J834" s="183">
        <v>44469.0</v>
      </c>
      <c r="K834" s="137" t="s">
        <v>611</v>
      </c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/>
      <c r="AS834" s="182"/>
      <c r="AT834" s="182"/>
      <c r="AU834" s="182"/>
    </row>
    <row r="835" ht="15.75" customHeight="1">
      <c r="A835" s="183">
        <v>44641.0</v>
      </c>
      <c r="B835" s="244">
        <v>6986262.0</v>
      </c>
      <c r="C835" s="173" t="s">
        <v>531</v>
      </c>
      <c r="D835" s="173" t="s">
        <v>525</v>
      </c>
      <c r="E835" s="185">
        <v>25000.0</v>
      </c>
      <c r="F835" s="173" t="s">
        <v>1177</v>
      </c>
      <c r="G835" s="162" t="s">
        <v>324</v>
      </c>
      <c r="H835" s="173" t="s">
        <v>66</v>
      </c>
      <c r="I835" s="173" t="s">
        <v>395</v>
      </c>
      <c r="J835" s="183">
        <v>44503.0</v>
      </c>
      <c r="K835" s="137" t="s">
        <v>926</v>
      </c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2"/>
      <c r="AC835" s="182"/>
      <c r="AD835" s="182"/>
      <c r="AE835" s="182"/>
      <c r="AF835" s="182"/>
      <c r="AG835" s="182"/>
      <c r="AH835" s="182"/>
      <c r="AI835" s="182"/>
      <c r="AJ835" s="182"/>
      <c r="AK835" s="182"/>
      <c r="AL835" s="182"/>
      <c r="AM835" s="182"/>
      <c r="AN835" s="182"/>
      <c r="AO835" s="182"/>
      <c r="AP835" s="182"/>
      <c r="AQ835" s="182"/>
      <c r="AR835" s="182"/>
      <c r="AS835" s="182"/>
      <c r="AT835" s="182"/>
      <c r="AU835" s="182"/>
    </row>
    <row r="836" ht="15.75" customHeight="1">
      <c r="A836" s="183">
        <v>44641.0</v>
      </c>
      <c r="B836" s="201" t="s">
        <v>1178</v>
      </c>
      <c r="C836" s="173" t="s">
        <v>531</v>
      </c>
      <c r="D836" s="173" t="s">
        <v>551</v>
      </c>
      <c r="E836" s="185">
        <v>175092.43</v>
      </c>
      <c r="F836" s="173" t="s">
        <v>1179</v>
      </c>
      <c r="G836" s="162" t="s">
        <v>41</v>
      </c>
      <c r="H836" s="162" t="s">
        <v>42</v>
      </c>
      <c r="I836" s="162" t="s">
        <v>339</v>
      </c>
      <c r="J836" s="183">
        <v>44075.0</v>
      </c>
      <c r="K836" s="244" t="s">
        <v>529</v>
      </c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182"/>
      <c r="AT836" s="182"/>
      <c r="AU836" s="182"/>
    </row>
    <row r="837" ht="15.75" customHeight="1">
      <c r="A837" s="183">
        <v>44643.0</v>
      </c>
      <c r="B837" s="201" t="s">
        <v>1180</v>
      </c>
      <c r="C837" s="173" t="s">
        <v>531</v>
      </c>
      <c r="D837" s="173" t="s">
        <v>551</v>
      </c>
      <c r="E837" s="185">
        <v>101496.62</v>
      </c>
      <c r="F837" s="173" t="s">
        <v>1181</v>
      </c>
      <c r="G837" s="162" t="s">
        <v>41</v>
      </c>
      <c r="H837" s="173" t="s">
        <v>762</v>
      </c>
      <c r="I837" s="173" t="s">
        <v>364</v>
      </c>
      <c r="J837" s="183">
        <v>44256.0</v>
      </c>
      <c r="K837" s="244" t="s">
        <v>611</v>
      </c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/>
      <c r="AR837" s="182"/>
      <c r="AS837" s="182"/>
      <c r="AT837" s="182"/>
      <c r="AU837" s="182"/>
    </row>
    <row r="838" ht="15.75" customHeight="1">
      <c r="A838" s="183">
        <v>44644.0</v>
      </c>
      <c r="B838" s="184" t="s">
        <v>1115</v>
      </c>
      <c r="C838" s="137" t="s">
        <v>515</v>
      </c>
      <c r="D838" s="173" t="s">
        <v>525</v>
      </c>
      <c r="E838" s="185">
        <v>10000.0</v>
      </c>
      <c r="F838" s="173" t="s">
        <v>1117</v>
      </c>
      <c r="G838" s="173" t="s">
        <v>324</v>
      </c>
      <c r="H838" s="173" t="s">
        <v>665</v>
      </c>
      <c r="I838" s="173" t="s">
        <v>462</v>
      </c>
      <c r="J838" s="183">
        <v>44280.0</v>
      </c>
      <c r="K838" s="173" t="s">
        <v>611</v>
      </c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2"/>
      <c r="AC838" s="182"/>
      <c r="AD838" s="182"/>
      <c r="AE838" s="182"/>
      <c r="AF838" s="182"/>
      <c r="AG838" s="182"/>
      <c r="AH838" s="182"/>
      <c r="AI838" s="182"/>
      <c r="AJ838" s="182"/>
      <c r="AK838" s="182"/>
      <c r="AL838" s="182"/>
      <c r="AM838" s="182"/>
      <c r="AN838" s="182"/>
      <c r="AO838" s="182"/>
      <c r="AP838" s="182"/>
      <c r="AQ838" s="182"/>
      <c r="AR838" s="182"/>
      <c r="AS838" s="182"/>
      <c r="AT838" s="182"/>
      <c r="AU838" s="182"/>
    </row>
    <row r="839" ht="15.75" customHeight="1">
      <c r="A839" s="183">
        <v>44644.0</v>
      </c>
      <c r="B839" s="184" t="s">
        <v>1167</v>
      </c>
      <c r="C839" s="137" t="s">
        <v>515</v>
      </c>
      <c r="D839" s="173" t="s">
        <v>551</v>
      </c>
      <c r="E839" s="185">
        <v>117357.0</v>
      </c>
      <c r="F839" s="173" t="s">
        <v>1168</v>
      </c>
      <c r="G839" s="173" t="s">
        <v>324</v>
      </c>
      <c r="H839" s="173" t="s">
        <v>665</v>
      </c>
      <c r="I839" s="173" t="s">
        <v>464</v>
      </c>
      <c r="J839" s="183">
        <v>44330.0</v>
      </c>
      <c r="K839" s="173" t="s">
        <v>543</v>
      </c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2"/>
      <c r="AC839" s="182"/>
      <c r="AD839" s="182"/>
      <c r="AE839" s="182"/>
      <c r="AF839" s="182"/>
      <c r="AG839" s="182"/>
      <c r="AH839" s="182"/>
      <c r="AI839" s="182"/>
      <c r="AJ839" s="182"/>
      <c r="AK839" s="182"/>
      <c r="AL839" s="182"/>
      <c r="AM839" s="182"/>
      <c r="AN839" s="182"/>
      <c r="AO839" s="182"/>
      <c r="AP839" s="182"/>
      <c r="AQ839" s="182"/>
      <c r="AR839" s="182"/>
      <c r="AS839" s="182"/>
      <c r="AT839" s="182"/>
      <c r="AU839" s="182"/>
    </row>
    <row r="840" ht="15.75" customHeight="1">
      <c r="A840" s="183">
        <v>44644.0</v>
      </c>
      <c r="B840" s="184" t="s">
        <v>1182</v>
      </c>
      <c r="C840" s="137" t="s">
        <v>515</v>
      </c>
      <c r="D840" s="173" t="s">
        <v>525</v>
      </c>
      <c r="E840" s="185">
        <v>19000.0</v>
      </c>
      <c r="F840" s="173" t="s">
        <v>1183</v>
      </c>
      <c r="G840" s="173" t="s">
        <v>324</v>
      </c>
      <c r="H840" s="173" t="s">
        <v>665</v>
      </c>
      <c r="I840" s="173" t="s">
        <v>464</v>
      </c>
      <c r="J840" s="183">
        <v>44263.0</v>
      </c>
      <c r="K840" s="173" t="s">
        <v>529</v>
      </c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2"/>
      <c r="AC840" s="182"/>
      <c r="AD840" s="182"/>
      <c r="AE840" s="182"/>
      <c r="AF840" s="182"/>
      <c r="AG840" s="182"/>
      <c r="AH840" s="182"/>
      <c r="AI840" s="182"/>
      <c r="AJ840" s="182"/>
      <c r="AK840" s="182"/>
      <c r="AL840" s="182"/>
      <c r="AM840" s="182"/>
      <c r="AN840" s="182"/>
      <c r="AO840" s="182"/>
      <c r="AP840" s="182"/>
      <c r="AQ840" s="182"/>
      <c r="AR840" s="182"/>
      <c r="AS840" s="182"/>
      <c r="AT840" s="182"/>
      <c r="AU840" s="182"/>
    </row>
    <row r="841" ht="15.75" customHeight="1">
      <c r="A841" s="183">
        <v>44644.0</v>
      </c>
      <c r="B841" s="184" t="s">
        <v>1184</v>
      </c>
      <c r="C841" s="137" t="s">
        <v>515</v>
      </c>
      <c r="D841" s="173" t="s">
        <v>525</v>
      </c>
      <c r="E841" s="185">
        <v>14000.0</v>
      </c>
      <c r="F841" s="173" t="s">
        <v>1185</v>
      </c>
      <c r="G841" s="173" t="s">
        <v>319</v>
      </c>
      <c r="H841" s="173" t="s">
        <v>42</v>
      </c>
      <c r="I841" s="173" t="s">
        <v>368</v>
      </c>
      <c r="J841" s="183">
        <v>43605.0</v>
      </c>
      <c r="K841" s="173" t="s">
        <v>518</v>
      </c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2"/>
      <c r="AC841" s="182"/>
      <c r="AD841" s="182"/>
      <c r="AE841" s="182"/>
      <c r="AF841" s="182"/>
      <c r="AG841" s="182"/>
      <c r="AH841" s="182"/>
      <c r="AI841" s="182"/>
      <c r="AJ841" s="182"/>
      <c r="AK841" s="182"/>
      <c r="AL841" s="182"/>
      <c r="AM841" s="182"/>
      <c r="AN841" s="182"/>
      <c r="AO841" s="182"/>
      <c r="AP841" s="182"/>
      <c r="AQ841" s="182"/>
      <c r="AR841" s="182"/>
      <c r="AS841" s="182"/>
      <c r="AT841" s="182"/>
      <c r="AU841" s="182"/>
    </row>
    <row r="842" ht="15.75" customHeight="1">
      <c r="A842" s="183">
        <v>44644.0</v>
      </c>
      <c r="B842" s="184" t="s">
        <v>1000</v>
      </c>
      <c r="C842" s="137" t="s">
        <v>515</v>
      </c>
      <c r="D842" s="173" t="s">
        <v>525</v>
      </c>
      <c r="E842" s="185">
        <v>5000.0</v>
      </c>
      <c r="F842" s="173" t="s">
        <v>1001</v>
      </c>
      <c r="G842" s="173" t="s">
        <v>324</v>
      </c>
      <c r="H842" s="173" t="s">
        <v>665</v>
      </c>
      <c r="I842" s="173" t="s">
        <v>462</v>
      </c>
      <c r="J842" s="183">
        <v>44421.0</v>
      </c>
      <c r="K842" s="173" t="s">
        <v>529</v>
      </c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182"/>
      <c r="AT842" s="182"/>
      <c r="AU842" s="182"/>
    </row>
    <row r="843" ht="15.75" customHeight="1">
      <c r="A843" s="183">
        <v>44644.0</v>
      </c>
      <c r="B843" s="184" t="s">
        <v>1153</v>
      </c>
      <c r="C843" s="137" t="s">
        <v>515</v>
      </c>
      <c r="D843" s="173" t="s">
        <v>525</v>
      </c>
      <c r="E843" s="185">
        <v>25000.0</v>
      </c>
      <c r="F843" s="173" t="s">
        <v>945</v>
      </c>
      <c r="G843" s="173" t="s">
        <v>324</v>
      </c>
      <c r="H843" s="173" t="s">
        <v>665</v>
      </c>
      <c r="I843" s="173" t="s">
        <v>462</v>
      </c>
      <c r="J843" s="183">
        <v>44585.0</v>
      </c>
      <c r="K843" s="173" t="s">
        <v>668</v>
      </c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2"/>
      <c r="AC843" s="182"/>
      <c r="AD843" s="182"/>
      <c r="AE843" s="182"/>
      <c r="AF843" s="182"/>
      <c r="AG843" s="182"/>
      <c r="AH843" s="182"/>
      <c r="AI843" s="182"/>
      <c r="AJ843" s="182"/>
      <c r="AK843" s="182"/>
      <c r="AL843" s="182"/>
      <c r="AM843" s="182"/>
      <c r="AN843" s="182"/>
      <c r="AO843" s="182"/>
      <c r="AP843" s="182"/>
      <c r="AQ843" s="182"/>
      <c r="AR843" s="182"/>
      <c r="AS843" s="182"/>
      <c r="AT843" s="182"/>
      <c r="AU843" s="182"/>
    </row>
    <row r="844" ht="15.75" customHeight="1">
      <c r="A844" s="183">
        <v>44644.0</v>
      </c>
      <c r="B844" s="184" t="s">
        <v>1186</v>
      </c>
      <c r="C844" s="137" t="s">
        <v>515</v>
      </c>
      <c r="D844" s="173" t="s">
        <v>525</v>
      </c>
      <c r="E844" s="185">
        <v>300000.0</v>
      </c>
      <c r="F844" s="173" t="s">
        <v>1187</v>
      </c>
      <c r="G844" s="173" t="s">
        <v>324</v>
      </c>
      <c r="H844" s="173" t="s">
        <v>665</v>
      </c>
      <c r="I844" s="173" t="s">
        <v>462</v>
      </c>
      <c r="J844" s="220"/>
      <c r="K844" s="173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2"/>
      <c r="AC844" s="182"/>
      <c r="AD844" s="182"/>
      <c r="AE844" s="182"/>
      <c r="AF844" s="182"/>
      <c r="AG844" s="182"/>
      <c r="AH844" s="182"/>
      <c r="AI844" s="182"/>
      <c r="AJ844" s="182"/>
      <c r="AK844" s="182"/>
      <c r="AL844" s="182"/>
      <c r="AM844" s="182"/>
      <c r="AN844" s="182"/>
      <c r="AO844" s="182"/>
      <c r="AP844" s="182"/>
      <c r="AQ844" s="182"/>
      <c r="AR844" s="182"/>
      <c r="AS844" s="182"/>
      <c r="AT844" s="182"/>
      <c r="AU844" s="182"/>
    </row>
    <row r="845" ht="15.75" customHeight="1">
      <c r="A845" s="183">
        <v>44648.0</v>
      </c>
      <c r="B845" s="201" t="s">
        <v>1146</v>
      </c>
      <c r="C845" s="173" t="s">
        <v>531</v>
      </c>
      <c r="D845" s="173" t="s">
        <v>525</v>
      </c>
      <c r="E845" s="185">
        <v>15000.0</v>
      </c>
      <c r="F845" s="173" t="s">
        <v>1147</v>
      </c>
      <c r="G845" s="162" t="s">
        <v>324</v>
      </c>
      <c r="H845" s="162" t="s">
        <v>42</v>
      </c>
      <c r="I845" s="162" t="s">
        <v>1148</v>
      </c>
      <c r="J845" s="183">
        <v>44594.0</v>
      </c>
      <c r="K845" s="244" t="s">
        <v>668</v>
      </c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2"/>
      <c r="AC845" s="182"/>
      <c r="AD845" s="182"/>
      <c r="AE845" s="182"/>
      <c r="AF845" s="182"/>
      <c r="AG845" s="182"/>
      <c r="AH845" s="182"/>
      <c r="AI845" s="182"/>
      <c r="AJ845" s="182"/>
      <c r="AK845" s="182"/>
      <c r="AL845" s="182"/>
      <c r="AM845" s="182"/>
      <c r="AN845" s="182"/>
      <c r="AO845" s="182"/>
      <c r="AP845" s="182"/>
      <c r="AQ845" s="182"/>
      <c r="AR845" s="182"/>
      <c r="AS845" s="182"/>
      <c r="AT845" s="182"/>
      <c r="AU845" s="182"/>
    </row>
    <row r="846" ht="15.75" customHeight="1">
      <c r="A846" s="183">
        <v>44648.0</v>
      </c>
      <c r="B846" s="231" t="s">
        <v>824</v>
      </c>
      <c r="C846" s="173" t="s">
        <v>531</v>
      </c>
      <c r="D846" s="173" t="s">
        <v>551</v>
      </c>
      <c r="E846" s="185">
        <v>2232.0</v>
      </c>
      <c r="F846" s="211" t="s">
        <v>825</v>
      </c>
      <c r="G846" s="162" t="s">
        <v>41</v>
      </c>
      <c r="H846" s="162" t="s">
        <v>42</v>
      </c>
      <c r="I846" s="162" t="s">
        <v>392</v>
      </c>
      <c r="J846" s="206">
        <v>44145.0</v>
      </c>
      <c r="K846" s="244" t="s">
        <v>611</v>
      </c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2"/>
      <c r="AC846" s="182"/>
      <c r="AD846" s="182"/>
      <c r="AE846" s="182"/>
      <c r="AF846" s="182"/>
      <c r="AG846" s="182"/>
      <c r="AH846" s="182"/>
      <c r="AI846" s="182"/>
      <c r="AJ846" s="182"/>
      <c r="AK846" s="182"/>
      <c r="AL846" s="182"/>
      <c r="AM846" s="182"/>
      <c r="AN846" s="182"/>
      <c r="AO846" s="182"/>
      <c r="AP846" s="182"/>
      <c r="AQ846" s="182"/>
      <c r="AR846" s="182"/>
      <c r="AS846" s="182"/>
      <c r="AT846" s="182"/>
      <c r="AU846" s="182"/>
    </row>
    <row r="847" ht="15.75" customHeight="1">
      <c r="A847" s="183">
        <v>44650.0</v>
      </c>
      <c r="B847" s="231" t="s">
        <v>1188</v>
      </c>
      <c r="C847" s="173" t="s">
        <v>531</v>
      </c>
      <c r="D847" s="173" t="s">
        <v>516</v>
      </c>
      <c r="E847" s="185">
        <v>129000.0</v>
      </c>
      <c r="F847" s="211" t="s">
        <v>1189</v>
      </c>
      <c r="G847" s="162" t="s">
        <v>41</v>
      </c>
      <c r="H847" s="173" t="s">
        <v>762</v>
      </c>
      <c r="I847" s="162" t="s">
        <v>352</v>
      </c>
      <c r="J847" s="206">
        <v>44216.0</v>
      </c>
      <c r="K847" s="244" t="s">
        <v>611</v>
      </c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2"/>
      <c r="AC847" s="182"/>
      <c r="AD847" s="182"/>
      <c r="AE847" s="182"/>
      <c r="AF847" s="182"/>
      <c r="AG847" s="182"/>
      <c r="AH847" s="182"/>
      <c r="AI847" s="182"/>
      <c r="AJ847" s="182"/>
      <c r="AK847" s="182"/>
      <c r="AL847" s="182"/>
      <c r="AM847" s="182"/>
      <c r="AN847" s="182"/>
      <c r="AO847" s="182"/>
      <c r="AP847" s="182"/>
      <c r="AQ847" s="182"/>
      <c r="AR847" s="182"/>
      <c r="AS847" s="182"/>
      <c r="AT847" s="182"/>
      <c r="AU847" s="182"/>
    </row>
    <row r="848" ht="15.75" customHeight="1">
      <c r="A848" s="183">
        <v>44650.0</v>
      </c>
      <c r="B848" s="231" t="s">
        <v>1190</v>
      </c>
      <c r="C848" s="173" t="s">
        <v>531</v>
      </c>
      <c r="D848" s="173" t="s">
        <v>516</v>
      </c>
      <c r="E848" s="185">
        <v>630477.0</v>
      </c>
      <c r="F848" s="211" t="s">
        <v>1189</v>
      </c>
      <c r="G848" s="162" t="s">
        <v>41</v>
      </c>
      <c r="H848" s="173" t="s">
        <v>762</v>
      </c>
      <c r="I848" s="162" t="s">
        <v>352</v>
      </c>
      <c r="J848" s="206">
        <v>44207.0</v>
      </c>
      <c r="K848" s="244" t="s">
        <v>926</v>
      </c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2"/>
      <c r="AC848" s="182"/>
      <c r="AD848" s="182"/>
      <c r="AE848" s="182"/>
      <c r="AF848" s="182"/>
      <c r="AG848" s="182"/>
      <c r="AH848" s="182"/>
      <c r="AI848" s="182"/>
      <c r="AJ848" s="182"/>
      <c r="AK848" s="182"/>
      <c r="AL848" s="182"/>
      <c r="AM848" s="182"/>
      <c r="AN848" s="182"/>
      <c r="AO848" s="182"/>
      <c r="AP848" s="182"/>
      <c r="AQ848" s="182"/>
      <c r="AR848" s="182"/>
      <c r="AS848" s="182"/>
      <c r="AT848" s="182"/>
      <c r="AU848" s="182"/>
    </row>
    <row r="849" ht="15.75" customHeight="1">
      <c r="A849" s="183">
        <v>44650.0</v>
      </c>
      <c r="B849" s="231" t="s">
        <v>1191</v>
      </c>
      <c r="C849" s="173" t="s">
        <v>531</v>
      </c>
      <c r="D849" s="173" t="s">
        <v>516</v>
      </c>
      <c r="E849" s="185">
        <v>152856.49</v>
      </c>
      <c r="F849" s="137" t="s">
        <v>1192</v>
      </c>
      <c r="G849" s="162" t="s">
        <v>41</v>
      </c>
      <c r="H849" s="173" t="s">
        <v>762</v>
      </c>
      <c r="I849" s="162" t="s">
        <v>352</v>
      </c>
      <c r="J849" s="206">
        <v>44385.0</v>
      </c>
      <c r="K849" s="244" t="s">
        <v>611</v>
      </c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2"/>
      <c r="AC849" s="182"/>
      <c r="AD849" s="182"/>
      <c r="AE849" s="182"/>
      <c r="AF849" s="182"/>
      <c r="AG849" s="182"/>
      <c r="AH849" s="182"/>
      <c r="AI849" s="182"/>
      <c r="AJ849" s="182"/>
      <c r="AK849" s="182"/>
      <c r="AL849" s="182"/>
      <c r="AM849" s="182"/>
      <c r="AN849" s="182"/>
      <c r="AO849" s="182"/>
      <c r="AP849" s="182"/>
      <c r="AQ849" s="182"/>
      <c r="AR849" s="182"/>
      <c r="AS849" s="182"/>
      <c r="AT849" s="182"/>
      <c r="AU849" s="182"/>
    </row>
    <row r="850" ht="15.75" customHeight="1">
      <c r="A850" s="183">
        <v>44650.0</v>
      </c>
      <c r="B850" s="184" t="s">
        <v>1193</v>
      </c>
      <c r="C850" s="137" t="s">
        <v>531</v>
      </c>
      <c r="D850" s="173" t="s">
        <v>525</v>
      </c>
      <c r="E850" s="185">
        <v>22140.93</v>
      </c>
      <c r="F850" s="173" t="s">
        <v>1194</v>
      </c>
      <c r="G850" s="173" t="s">
        <v>324</v>
      </c>
      <c r="H850" s="173" t="s">
        <v>66</v>
      </c>
      <c r="I850" s="173" t="s">
        <v>491</v>
      </c>
      <c r="J850" s="183">
        <v>44656.0</v>
      </c>
      <c r="K850" s="173" t="s">
        <v>529</v>
      </c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2"/>
      <c r="AC850" s="182"/>
      <c r="AD850" s="182"/>
      <c r="AE850" s="182"/>
      <c r="AF850" s="182"/>
      <c r="AG850" s="182"/>
      <c r="AH850" s="182"/>
      <c r="AI850" s="182"/>
      <c r="AJ850" s="182"/>
      <c r="AK850" s="182"/>
      <c r="AL850" s="182"/>
      <c r="AM850" s="182"/>
      <c r="AN850" s="182"/>
      <c r="AO850" s="182"/>
      <c r="AP850" s="182"/>
      <c r="AQ850" s="182"/>
      <c r="AR850" s="182"/>
      <c r="AS850" s="182"/>
      <c r="AT850" s="182"/>
      <c r="AU850" s="182"/>
    </row>
    <row r="851" ht="15.75" customHeight="1">
      <c r="A851" s="183">
        <v>44651.0</v>
      </c>
      <c r="B851" s="231" t="s">
        <v>1195</v>
      </c>
      <c r="C851" s="173" t="s">
        <v>531</v>
      </c>
      <c r="D851" s="173" t="s">
        <v>516</v>
      </c>
      <c r="E851" s="185">
        <v>230428.79</v>
      </c>
      <c r="F851" s="256" t="s">
        <v>1196</v>
      </c>
      <c r="G851" s="162" t="s">
        <v>41</v>
      </c>
      <c r="H851" s="173" t="s">
        <v>762</v>
      </c>
      <c r="I851" s="162" t="s">
        <v>352</v>
      </c>
      <c r="J851" s="206">
        <v>44294.0</v>
      </c>
      <c r="K851" s="244" t="s">
        <v>611</v>
      </c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2"/>
      <c r="AC851" s="182"/>
      <c r="AD851" s="182"/>
      <c r="AE851" s="182"/>
      <c r="AF851" s="182"/>
      <c r="AG851" s="182"/>
      <c r="AH851" s="182"/>
      <c r="AI851" s="182"/>
      <c r="AJ851" s="182"/>
      <c r="AK851" s="182"/>
      <c r="AL851" s="182"/>
      <c r="AM851" s="182"/>
      <c r="AN851" s="182"/>
      <c r="AO851" s="182"/>
      <c r="AP851" s="182"/>
      <c r="AQ851" s="182"/>
      <c r="AR851" s="182"/>
      <c r="AS851" s="182"/>
      <c r="AT851" s="182"/>
      <c r="AU851" s="182"/>
    </row>
    <row r="852" ht="15.75" customHeight="1">
      <c r="A852" s="183">
        <v>44651.0</v>
      </c>
      <c r="B852" s="201" t="s">
        <v>1197</v>
      </c>
      <c r="C852" s="173" t="s">
        <v>531</v>
      </c>
      <c r="D852" s="173" t="s">
        <v>516</v>
      </c>
      <c r="E852" s="185">
        <v>281890.89</v>
      </c>
      <c r="F852" s="173" t="s">
        <v>1198</v>
      </c>
      <c r="G852" s="162" t="s">
        <v>324</v>
      </c>
      <c r="H852" s="162" t="s">
        <v>66</v>
      </c>
      <c r="I852" s="162" t="s">
        <v>376</v>
      </c>
      <c r="J852" s="183">
        <v>44300.0</v>
      </c>
      <c r="K852" s="244" t="s">
        <v>529</v>
      </c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2"/>
      <c r="AC852" s="182"/>
      <c r="AD852" s="182"/>
      <c r="AE852" s="182"/>
      <c r="AF852" s="182"/>
      <c r="AG852" s="182"/>
      <c r="AH852" s="182"/>
      <c r="AI852" s="182"/>
      <c r="AJ852" s="182"/>
      <c r="AK852" s="182"/>
      <c r="AL852" s="182"/>
      <c r="AM852" s="182"/>
      <c r="AN852" s="182"/>
      <c r="AO852" s="182"/>
      <c r="AP852" s="182"/>
      <c r="AQ852" s="182"/>
      <c r="AR852" s="182"/>
      <c r="AS852" s="182"/>
      <c r="AT852" s="182"/>
      <c r="AU852" s="182"/>
    </row>
    <row r="853" ht="15.75" customHeight="1">
      <c r="A853" s="183">
        <v>44651.0</v>
      </c>
      <c r="B853" s="184">
        <v>804771.0</v>
      </c>
      <c r="C853" s="137" t="s">
        <v>515</v>
      </c>
      <c r="D853" s="173" t="s">
        <v>551</v>
      </c>
      <c r="E853" s="185">
        <v>84500.0</v>
      </c>
      <c r="F853" s="173" t="s">
        <v>606</v>
      </c>
      <c r="G853" s="173" t="s">
        <v>466</v>
      </c>
      <c r="H853" s="173" t="s">
        <v>42</v>
      </c>
      <c r="I853" s="173" t="s">
        <v>466</v>
      </c>
      <c r="J853" s="220">
        <v>43441.0</v>
      </c>
      <c r="K853" s="173" t="s">
        <v>518</v>
      </c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2"/>
      <c r="AC853" s="182"/>
      <c r="AD853" s="182"/>
      <c r="AE853" s="182"/>
      <c r="AF853" s="182"/>
      <c r="AG853" s="182"/>
      <c r="AH853" s="182"/>
      <c r="AI853" s="182"/>
      <c r="AJ853" s="182"/>
      <c r="AK853" s="182"/>
      <c r="AL853" s="182"/>
      <c r="AM853" s="182"/>
      <c r="AN853" s="182"/>
      <c r="AO853" s="182"/>
      <c r="AP853" s="182"/>
      <c r="AQ853" s="182"/>
      <c r="AR853" s="182"/>
      <c r="AS853" s="182"/>
      <c r="AT853" s="182"/>
      <c r="AU853" s="182"/>
    </row>
    <row r="854" ht="15.75" customHeight="1">
      <c r="A854" s="183">
        <v>44651.0</v>
      </c>
      <c r="B854" s="184" t="s">
        <v>816</v>
      </c>
      <c r="C854" s="137" t="s">
        <v>515</v>
      </c>
      <c r="D854" s="173" t="s">
        <v>551</v>
      </c>
      <c r="E854" s="185">
        <v>32277.0</v>
      </c>
      <c r="F854" s="173" t="s">
        <v>817</v>
      </c>
      <c r="G854" s="173" t="s">
        <v>319</v>
      </c>
      <c r="H854" s="173" t="s">
        <v>42</v>
      </c>
      <c r="I854" s="173" t="s">
        <v>368</v>
      </c>
      <c r="J854" s="183">
        <v>43753.0</v>
      </c>
      <c r="K854" s="173" t="s">
        <v>529</v>
      </c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2"/>
      <c r="AC854" s="182"/>
      <c r="AD854" s="182"/>
      <c r="AE854" s="182"/>
      <c r="AF854" s="182"/>
      <c r="AG854" s="182"/>
      <c r="AH854" s="182"/>
      <c r="AI854" s="182"/>
      <c r="AJ854" s="182"/>
      <c r="AK854" s="182"/>
      <c r="AL854" s="182"/>
      <c r="AM854" s="182"/>
      <c r="AN854" s="182"/>
      <c r="AO854" s="182"/>
      <c r="AP854" s="182"/>
      <c r="AQ854" s="182"/>
      <c r="AR854" s="182"/>
      <c r="AS854" s="182"/>
      <c r="AT854" s="182"/>
      <c r="AU854" s="182"/>
    </row>
    <row r="855" ht="15.75" customHeight="1">
      <c r="A855" s="183">
        <v>44652.0</v>
      </c>
      <c r="B855" s="184" t="s">
        <v>792</v>
      </c>
      <c r="C855" s="137" t="s">
        <v>515</v>
      </c>
      <c r="D855" s="173" t="s">
        <v>516</v>
      </c>
      <c r="E855" s="185">
        <v>15091.06</v>
      </c>
      <c r="F855" s="173" t="s">
        <v>793</v>
      </c>
      <c r="G855" s="173" t="s">
        <v>324</v>
      </c>
      <c r="H855" s="173" t="s">
        <v>665</v>
      </c>
      <c r="I855" s="173" t="s">
        <v>460</v>
      </c>
      <c r="J855" s="183">
        <v>44322.0</v>
      </c>
      <c r="K855" s="183" t="s">
        <v>529</v>
      </c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2"/>
      <c r="AC855" s="182"/>
      <c r="AD855" s="182"/>
      <c r="AE855" s="182"/>
      <c r="AF855" s="182"/>
      <c r="AG855" s="182"/>
      <c r="AH855" s="182"/>
      <c r="AI855" s="182"/>
      <c r="AJ855" s="182"/>
      <c r="AK855" s="182"/>
      <c r="AL855" s="182"/>
      <c r="AM855" s="182"/>
      <c r="AN855" s="182"/>
      <c r="AO855" s="182"/>
      <c r="AP855" s="182"/>
      <c r="AQ855" s="182"/>
      <c r="AR855" s="182"/>
      <c r="AS855" s="182"/>
      <c r="AT855" s="182"/>
      <c r="AU855" s="182"/>
    </row>
    <row r="856" ht="15.75" customHeight="1">
      <c r="A856" s="183">
        <v>44652.0</v>
      </c>
      <c r="B856" s="184" t="s">
        <v>1159</v>
      </c>
      <c r="C856" s="137" t="s">
        <v>531</v>
      </c>
      <c r="D856" s="173" t="s">
        <v>525</v>
      </c>
      <c r="E856" s="185">
        <v>31400.0</v>
      </c>
      <c r="F856" s="173" t="s">
        <v>1160</v>
      </c>
      <c r="G856" s="173" t="s">
        <v>324</v>
      </c>
      <c r="H856" s="173" t="s">
        <v>66</v>
      </c>
      <c r="I856" s="183" t="s">
        <v>491</v>
      </c>
      <c r="J856" s="183">
        <v>44609.0</v>
      </c>
      <c r="K856" s="173" t="s">
        <v>543</v>
      </c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2"/>
      <c r="AC856" s="182"/>
      <c r="AD856" s="182"/>
      <c r="AE856" s="182"/>
      <c r="AF856" s="182"/>
      <c r="AG856" s="182"/>
      <c r="AH856" s="182"/>
      <c r="AI856" s="182"/>
      <c r="AJ856" s="182"/>
      <c r="AK856" s="182"/>
      <c r="AL856" s="182"/>
      <c r="AM856" s="182"/>
      <c r="AN856" s="182"/>
      <c r="AO856" s="182"/>
      <c r="AP856" s="182"/>
      <c r="AQ856" s="182"/>
      <c r="AR856" s="182"/>
      <c r="AS856" s="182"/>
      <c r="AT856" s="182"/>
      <c r="AU856" s="182"/>
    </row>
    <row r="857" ht="15.75" customHeight="1">
      <c r="A857" s="183">
        <v>44655.0</v>
      </c>
      <c r="B857" s="184" t="s">
        <v>663</v>
      </c>
      <c r="C857" s="137" t="s">
        <v>515</v>
      </c>
      <c r="D857" s="173" t="s">
        <v>525</v>
      </c>
      <c r="E857" s="185">
        <v>40000.0</v>
      </c>
      <c r="F857" s="137" t="s">
        <v>1199</v>
      </c>
      <c r="G857" s="173" t="s">
        <v>324</v>
      </c>
      <c r="H857" s="173" t="s">
        <v>665</v>
      </c>
      <c r="I857" s="173" t="s">
        <v>462</v>
      </c>
      <c r="J857" s="183">
        <v>44321.0</v>
      </c>
      <c r="K857" s="173" t="s">
        <v>529</v>
      </c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2"/>
      <c r="AC857" s="182"/>
      <c r="AD857" s="182"/>
      <c r="AE857" s="182"/>
      <c r="AF857" s="182"/>
      <c r="AG857" s="182"/>
      <c r="AH857" s="182"/>
      <c r="AI857" s="182"/>
      <c r="AJ857" s="182"/>
      <c r="AK857" s="182"/>
      <c r="AL857" s="182"/>
      <c r="AM857" s="182"/>
      <c r="AN857" s="182"/>
      <c r="AO857" s="182"/>
      <c r="AP857" s="182"/>
      <c r="AQ857" s="182"/>
      <c r="AR857" s="182"/>
      <c r="AS857" s="182"/>
      <c r="AT857" s="182"/>
      <c r="AU857" s="182"/>
    </row>
    <row r="858" ht="15.75" customHeight="1">
      <c r="A858" s="183">
        <v>44656.0</v>
      </c>
      <c r="B858" s="184" t="s">
        <v>1200</v>
      </c>
      <c r="C858" s="137" t="s">
        <v>531</v>
      </c>
      <c r="D858" s="173" t="s">
        <v>516</v>
      </c>
      <c r="E858" s="185">
        <v>171724.96</v>
      </c>
      <c r="F858" s="173" t="s">
        <v>1201</v>
      </c>
      <c r="G858" s="173" t="s">
        <v>324</v>
      </c>
      <c r="H858" s="173" t="s">
        <v>66</v>
      </c>
      <c r="I858" s="183" t="s">
        <v>376</v>
      </c>
      <c r="J858" s="183">
        <v>44274.0</v>
      </c>
      <c r="K858" s="173" t="s">
        <v>529</v>
      </c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2"/>
      <c r="AC858" s="182"/>
      <c r="AD858" s="182"/>
      <c r="AE858" s="182"/>
      <c r="AF858" s="182"/>
      <c r="AG858" s="182"/>
      <c r="AH858" s="182"/>
      <c r="AI858" s="182"/>
      <c r="AJ858" s="182"/>
      <c r="AK858" s="182"/>
      <c r="AL858" s="182"/>
      <c r="AM858" s="182"/>
      <c r="AN858" s="182"/>
      <c r="AO858" s="182"/>
      <c r="AP858" s="182"/>
      <c r="AQ858" s="182"/>
      <c r="AR858" s="182"/>
      <c r="AS858" s="182"/>
      <c r="AT858" s="182"/>
      <c r="AU858" s="182"/>
    </row>
    <row r="859" ht="15.75" customHeight="1">
      <c r="A859" s="183">
        <v>44656.0</v>
      </c>
      <c r="B859" s="184" t="s">
        <v>1153</v>
      </c>
      <c r="C859" s="137" t="s">
        <v>515</v>
      </c>
      <c r="D859" s="173" t="s">
        <v>525</v>
      </c>
      <c r="E859" s="185">
        <v>25000.0</v>
      </c>
      <c r="F859" s="137" t="s">
        <v>1202</v>
      </c>
      <c r="G859" s="173" t="s">
        <v>324</v>
      </c>
      <c r="H859" s="173" t="s">
        <v>665</v>
      </c>
      <c r="I859" s="173" t="s">
        <v>462</v>
      </c>
      <c r="J859" s="183">
        <v>44263.0</v>
      </c>
      <c r="K859" s="173" t="s">
        <v>543</v>
      </c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2"/>
      <c r="AC859" s="182"/>
      <c r="AD859" s="182"/>
      <c r="AE859" s="182"/>
      <c r="AF859" s="182"/>
      <c r="AG859" s="182"/>
      <c r="AH859" s="182"/>
      <c r="AI859" s="182"/>
      <c r="AJ859" s="182"/>
      <c r="AK859" s="182"/>
      <c r="AL859" s="182"/>
      <c r="AM859" s="182"/>
      <c r="AN859" s="182"/>
      <c r="AO859" s="182"/>
      <c r="AP859" s="182"/>
      <c r="AQ859" s="182"/>
      <c r="AR859" s="182"/>
      <c r="AS859" s="182"/>
      <c r="AT859" s="182"/>
      <c r="AU859" s="182"/>
    </row>
    <row r="860" ht="15.75" customHeight="1">
      <c r="A860" s="183">
        <v>44657.0</v>
      </c>
      <c r="B860" s="184" t="s">
        <v>1203</v>
      </c>
      <c r="C860" s="137" t="s">
        <v>531</v>
      </c>
      <c r="D860" s="173" t="s">
        <v>516</v>
      </c>
      <c r="E860" s="185">
        <v>221711.79</v>
      </c>
      <c r="F860" s="173" t="s">
        <v>1204</v>
      </c>
      <c r="G860" s="173" t="s">
        <v>324</v>
      </c>
      <c r="H860" s="173" t="s">
        <v>762</v>
      </c>
      <c r="I860" s="183" t="s">
        <v>352</v>
      </c>
      <c r="J860" s="183">
        <v>44252.0</v>
      </c>
      <c r="K860" s="173" t="s">
        <v>611</v>
      </c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82"/>
      <c r="AT860" s="182"/>
      <c r="AU860" s="182"/>
    </row>
    <row r="861" ht="15.75" customHeight="1">
      <c r="A861" s="183">
        <v>44657.0</v>
      </c>
      <c r="B861" s="184" t="s">
        <v>1205</v>
      </c>
      <c r="C861" s="137" t="s">
        <v>515</v>
      </c>
      <c r="D861" s="173" t="s">
        <v>525</v>
      </c>
      <c r="E861" s="185">
        <v>31000.0</v>
      </c>
      <c r="F861" s="137" t="s">
        <v>1206</v>
      </c>
      <c r="G861" s="173" t="s">
        <v>324</v>
      </c>
      <c r="H861" s="173" t="s">
        <v>665</v>
      </c>
      <c r="I861" s="173" t="s">
        <v>460</v>
      </c>
      <c r="J861" s="183">
        <v>44382.0</v>
      </c>
      <c r="K861" s="173" t="s">
        <v>611</v>
      </c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2"/>
      <c r="AC861" s="182"/>
      <c r="AD861" s="182"/>
      <c r="AE861" s="182"/>
      <c r="AF861" s="182"/>
      <c r="AG861" s="182"/>
      <c r="AH861" s="182"/>
      <c r="AI861" s="182"/>
      <c r="AJ861" s="182"/>
      <c r="AK861" s="182"/>
      <c r="AL861" s="182"/>
      <c r="AM861" s="182"/>
      <c r="AN861" s="182"/>
      <c r="AO861" s="182"/>
      <c r="AP861" s="182"/>
      <c r="AQ861" s="182"/>
      <c r="AR861" s="182"/>
      <c r="AS861" s="182"/>
      <c r="AT861" s="182"/>
      <c r="AU861" s="182"/>
    </row>
    <row r="862" ht="15.75" customHeight="1">
      <c r="A862" s="183">
        <v>44658.0</v>
      </c>
      <c r="B862" s="184" t="s">
        <v>1207</v>
      </c>
      <c r="C862" s="137" t="s">
        <v>515</v>
      </c>
      <c r="D862" s="173" t="s">
        <v>525</v>
      </c>
      <c r="E862" s="185">
        <v>105000.0</v>
      </c>
      <c r="F862" s="173" t="s">
        <v>1208</v>
      </c>
      <c r="G862" s="173" t="s">
        <v>324</v>
      </c>
      <c r="H862" s="173" t="s">
        <v>665</v>
      </c>
      <c r="I862" s="183" t="s">
        <v>509</v>
      </c>
      <c r="J862" s="183">
        <v>44677.0</v>
      </c>
      <c r="K862" s="173" t="s">
        <v>668</v>
      </c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2"/>
      <c r="AC862" s="182"/>
      <c r="AD862" s="182"/>
      <c r="AE862" s="182"/>
      <c r="AF862" s="182"/>
      <c r="AG862" s="182"/>
      <c r="AH862" s="182"/>
      <c r="AI862" s="182"/>
      <c r="AJ862" s="182"/>
      <c r="AK862" s="182"/>
      <c r="AL862" s="182"/>
      <c r="AM862" s="182"/>
      <c r="AN862" s="182"/>
      <c r="AO862" s="182"/>
      <c r="AP862" s="182"/>
      <c r="AQ862" s="182"/>
      <c r="AR862" s="182"/>
      <c r="AS862" s="182"/>
      <c r="AT862" s="182"/>
      <c r="AU862" s="182"/>
    </row>
    <row r="863" ht="15.75" customHeight="1">
      <c r="A863" s="183">
        <v>44658.0</v>
      </c>
      <c r="B863" s="184" t="s">
        <v>1146</v>
      </c>
      <c r="C863" s="137" t="s">
        <v>531</v>
      </c>
      <c r="D863" s="173" t="s">
        <v>525</v>
      </c>
      <c r="E863" s="185">
        <v>25000.0</v>
      </c>
      <c r="F863" s="173" t="s">
        <v>1147</v>
      </c>
      <c r="G863" s="173" t="s">
        <v>324</v>
      </c>
      <c r="H863" s="173" t="s">
        <v>42</v>
      </c>
      <c r="I863" s="183" t="s">
        <v>446</v>
      </c>
      <c r="J863" s="183">
        <v>44594.0</v>
      </c>
      <c r="K863" s="173" t="s">
        <v>668</v>
      </c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2"/>
      <c r="AC863" s="182"/>
      <c r="AD863" s="182"/>
      <c r="AE863" s="182"/>
      <c r="AF863" s="182"/>
      <c r="AG863" s="182"/>
      <c r="AH863" s="182"/>
      <c r="AI863" s="182"/>
      <c r="AJ863" s="182"/>
      <c r="AK863" s="182"/>
      <c r="AL863" s="182"/>
      <c r="AM863" s="182"/>
      <c r="AN863" s="182"/>
      <c r="AO863" s="182"/>
      <c r="AP863" s="182"/>
      <c r="AQ863" s="182"/>
      <c r="AR863" s="182"/>
      <c r="AS863" s="182"/>
      <c r="AT863" s="182"/>
      <c r="AU863" s="182"/>
    </row>
    <row r="864" ht="15.75" customHeight="1">
      <c r="A864" s="183">
        <v>44658.0</v>
      </c>
      <c r="B864" s="184" t="s">
        <v>1209</v>
      </c>
      <c r="C864" s="137" t="s">
        <v>515</v>
      </c>
      <c r="D864" s="173" t="s">
        <v>525</v>
      </c>
      <c r="E864" s="185">
        <v>15000.0</v>
      </c>
      <c r="F864" s="137" t="s">
        <v>1210</v>
      </c>
      <c r="G864" s="173" t="s">
        <v>324</v>
      </c>
      <c r="H864" s="173" t="s">
        <v>665</v>
      </c>
      <c r="I864" s="173" t="s">
        <v>460</v>
      </c>
      <c r="J864" s="183">
        <v>44602.0</v>
      </c>
      <c r="K864" s="173" t="s">
        <v>529</v>
      </c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2"/>
      <c r="AC864" s="182"/>
      <c r="AD864" s="182"/>
      <c r="AE864" s="182"/>
      <c r="AF864" s="182"/>
      <c r="AG864" s="182"/>
      <c r="AH864" s="182"/>
      <c r="AI864" s="182"/>
      <c r="AJ864" s="182"/>
      <c r="AK864" s="182"/>
      <c r="AL864" s="182"/>
      <c r="AM864" s="182"/>
      <c r="AN864" s="182"/>
      <c r="AO864" s="182"/>
      <c r="AP864" s="182"/>
      <c r="AQ864" s="182"/>
      <c r="AR864" s="182"/>
      <c r="AS864" s="182"/>
      <c r="AT864" s="182"/>
      <c r="AU864" s="182"/>
    </row>
    <row r="865" ht="15.75" customHeight="1">
      <c r="A865" s="183">
        <v>44658.0</v>
      </c>
      <c r="B865" s="184" t="s">
        <v>788</v>
      </c>
      <c r="C865" s="137" t="s">
        <v>515</v>
      </c>
      <c r="D865" s="173" t="s">
        <v>525</v>
      </c>
      <c r="E865" s="185">
        <v>24500.0</v>
      </c>
      <c r="F865" s="137" t="s">
        <v>1211</v>
      </c>
      <c r="G865" s="173" t="s">
        <v>324</v>
      </c>
      <c r="H865" s="173" t="s">
        <v>665</v>
      </c>
      <c r="I865" s="173" t="s">
        <v>460</v>
      </c>
      <c r="J865" s="183">
        <v>44439.0</v>
      </c>
      <c r="K865" s="173" t="s">
        <v>543</v>
      </c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2"/>
      <c r="AC865" s="182"/>
      <c r="AD865" s="182"/>
      <c r="AE865" s="182"/>
      <c r="AF865" s="182"/>
      <c r="AG865" s="182"/>
      <c r="AH865" s="182"/>
      <c r="AI865" s="182"/>
      <c r="AJ865" s="182"/>
      <c r="AK865" s="182"/>
      <c r="AL865" s="182"/>
      <c r="AM865" s="182"/>
      <c r="AN865" s="182"/>
      <c r="AO865" s="182"/>
      <c r="AP865" s="182"/>
      <c r="AQ865" s="182"/>
      <c r="AR865" s="182"/>
      <c r="AS865" s="182"/>
      <c r="AT865" s="182"/>
      <c r="AU865" s="182"/>
    </row>
    <row r="866" ht="15.75" customHeight="1">
      <c r="A866" s="196">
        <v>44658.0</v>
      </c>
      <c r="B866" s="228" t="s">
        <v>1212</v>
      </c>
      <c r="C866" s="198" t="s">
        <v>515</v>
      </c>
      <c r="D866" s="173" t="s">
        <v>516</v>
      </c>
      <c r="E866" s="199" t="s">
        <v>1213</v>
      </c>
      <c r="F866" s="173" t="s">
        <v>1214</v>
      </c>
      <c r="G866" s="183" t="s">
        <v>324</v>
      </c>
      <c r="H866" s="183" t="s">
        <v>665</v>
      </c>
      <c r="I866" s="183" t="s">
        <v>460</v>
      </c>
      <c r="J866" s="183">
        <v>44440.0</v>
      </c>
      <c r="K866" s="183" t="s">
        <v>529</v>
      </c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2"/>
      <c r="AC866" s="182"/>
      <c r="AD866" s="182"/>
      <c r="AE866" s="182"/>
      <c r="AF866" s="182"/>
      <c r="AG866" s="182"/>
      <c r="AH866" s="182"/>
      <c r="AI866" s="182"/>
      <c r="AJ866" s="182"/>
      <c r="AK866" s="182"/>
      <c r="AL866" s="182"/>
      <c r="AM866" s="182"/>
      <c r="AN866" s="182"/>
      <c r="AO866" s="182"/>
      <c r="AP866" s="182"/>
      <c r="AQ866" s="182"/>
      <c r="AR866" s="182"/>
      <c r="AS866" s="182"/>
      <c r="AT866" s="182"/>
      <c r="AU866" s="182"/>
    </row>
    <row r="867" ht="15.75" customHeight="1">
      <c r="A867" s="183">
        <v>44659.0</v>
      </c>
      <c r="B867" s="184" t="s">
        <v>1215</v>
      </c>
      <c r="C867" s="137" t="s">
        <v>531</v>
      </c>
      <c r="D867" s="173" t="s">
        <v>516</v>
      </c>
      <c r="E867" s="185">
        <v>2966054.05</v>
      </c>
      <c r="F867" s="173" t="s">
        <v>962</v>
      </c>
      <c r="G867" s="173" t="s">
        <v>324</v>
      </c>
      <c r="H867" s="173" t="s">
        <v>762</v>
      </c>
      <c r="I867" s="183" t="s">
        <v>352</v>
      </c>
      <c r="J867" s="183">
        <v>44426.0</v>
      </c>
      <c r="K867" s="173" t="s">
        <v>1216</v>
      </c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2"/>
      <c r="AC867" s="182"/>
      <c r="AD867" s="182"/>
      <c r="AE867" s="182"/>
      <c r="AF867" s="182"/>
      <c r="AG867" s="182"/>
      <c r="AH867" s="182"/>
      <c r="AI867" s="182"/>
      <c r="AJ867" s="182"/>
      <c r="AK867" s="182"/>
      <c r="AL867" s="182"/>
      <c r="AM867" s="182"/>
      <c r="AN867" s="182"/>
      <c r="AO867" s="182"/>
      <c r="AP867" s="182"/>
      <c r="AQ867" s="182"/>
      <c r="AR867" s="182"/>
      <c r="AS867" s="182"/>
      <c r="AT867" s="182"/>
      <c r="AU867" s="182"/>
    </row>
    <row r="868" ht="15.75" customHeight="1">
      <c r="A868" s="183">
        <v>44659.0</v>
      </c>
      <c r="B868" s="184" t="s">
        <v>961</v>
      </c>
      <c r="C868" s="137" t="s">
        <v>531</v>
      </c>
      <c r="D868" s="173" t="s">
        <v>516</v>
      </c>
      <c r="E868" s="185">
        <v>2132.55</v>
      </c>
      <c r="F868" s="173" t="s">
        <v>962</v>
      </c>
      <c r="G868" s="173" t="s">
        <v>324</v>
      </c>
      <c r="H868" s="173" t="s">
        <v>762</v>
      </c>
      <c r="I868" s="183" t="s">
        <v>352</v>
      </c>
      <c r="J868" s="183">
        <v>44204.0</v>
      </c>
      <c r="K868" s="173" t="s">
        <v>828</v>
      </c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2"/>
      <c r="AC868" s="182"/>
      <c r="AD868" s="182"/>
      <c r="AE868" s="182"/>
      <c r="AF868" s="182"/>
      <c r="AG868" s="182"/>
      <c r="AH868" s="182"/>
      <c r="AI868" s="182"/>
      <c r="AJ868" s="182"/>
      <c r="AK868" s="182"/>
      <c r="AL868" s="182"/>
      <c r="AM868" s="182"/>
      <c r="AN868" s="182"/>
      <c r="AO868" s="182"/>
      <c r="AP868" s="182"/>
      <c r="AQ868" s="182"/>
      <c r="AR868" s="182"/>
      <c r="AS868" s="182"/>
      <c r="AT868" s="182"/>
      <c r="AU868" s="182"/>
    </row>
    <row r="869" ht="15.75" customHeight="1">
      <c r="A869" s="183">
        <v>44659.0</v>
      </c>
      <c r="B869" s="184" t="s">
        <v>808</v>
      </c>
      <c r="C869" s="137" t="s">
        <v>531</v>
      </c>
      <c r="D869" s="173" t="s">
        <v>516</v>
      </c>
      <c r="E869" s="185">
        <v>2832.67</v>
      </c>
      <c r="F869" s="173" t="s">
        <v>809</v>
      </c>
      <c r="G869" s="173" t="s">
        <v>324</v>
      </c>
      <c r="H869" s="173" t="s">
        <v>762</v>
      </c>
      <c r="I869" s="183" t="s">
        <v>352</v>
      </c>
      <c r="J869" s="183">
        <v>44298.0</v>
      </c>
      <c r="K869" s="173" t="s">
        <v>543</v>
      </c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2"/>
      <c r="AC869" s="182"/>
      <c r="AD869" s="182"/>
      <c r="AE869" s="182"/>
      <c r="AF869" s="182"/>
      <c r="AG869" s="182"/>
      <c r="AH869" s="182"/>
      <c r="AI869" s="182"/>
      <c r="AJ869" s="182"/>
      <c r="AK869" s="182"/>
      <c r="AL869" s="182"/>
      <c r="AM869" s="182"/>
      <c r="AN869" s="182"/>
      <c r="AO869" s="182"/>
      <c r="AP869" s="182"/>
      <c r="AQ869" s="182"/>
      <c r="AR869" s="182"/>
      <c r="AS869" s="182"/>
      <c r="AT869" s="182"/>
      <c r="AU869" s="182"/>
    </row>
    <row r="870" ht="15.75" customHeight="1">
      <c r="A870" s="183">
        <v>44659.0</v>
      </c>
      <c r="B870" s="184" t="s">
        <v>1217</v>
      </c>
      <c r="C870" s="137" t="s">
        <v>531</v>
      </c>
      <c r="D870" s="173" t="s">
        <v>516</v>
      </c>
      <c r="E870" s="185">
        <v>815208.64</v>
      </c>
      <c r="F870" s="173" t="s">
        <v>1218</v>
      </c>
      <c r="G870" s="173" t="s">
        <v>324</v>
      </c>
      <c r="H870" s="173" t="s">
        <v>66</v>
      </c>
      <c r="I870" s="183" t="s">
        <v>352</v>
      </c>
      <c r="J870" s="183">
        <v>44445.0</v>
      </c>
      <c r="K870" s="173" t="s">
        <v>1216</v>
      </c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2"/>
      <c r="AC870" s="182"/>
      <c r="AD870" s="182"/>
      <c r="AE870" s="182"/>
      <c r="AF870" s="182"/>
      <c r="AG870" s="182"/>
      <c r="AH870" s="182"/>
      <c r="AI870" s="182"/>
      <c r="AJ870" s="182"/>
      <c r="AK870" s="182"/>
      <c r="AL870" s="182"/>
      <c r="AM870" s="182"/>
      <c r="AN870" s="182"/>
      <c r="AO870" s="182"/>
      <c r="AP870" s="182"/>
      <c r="AQ870" s="182"/>
      <c r="AR870" s="182"/>
      <c r="AS870" s="182"/>
      <c r="AT870" s="182"/>
      <c r="AU870" s="182"/>
    </row>
    <row r="871" ht="15.75" customHeight="1">
      <c r="A871" s="183">
        <v>44662.0</v>
      </c>
      <c r="B871" s="184" t="s">
        <v>653</v>
      </c>
      <c r="C871" s="137" t="s">
        <v>565</v>
      </c>
      <c r="D871" s="173" t="s">
        <v>525</v>
      </c>
      <c r="E871" s="185">
        <v>3000.0</v>
      </c>
      <c r="F871" s="173" t="s">
        <v>654</v>
      </c>
      <c r="G871" s="173" t="s">
        <v>324</v>
      </c>
      <c r="H871" s="173" t="s">
        <v>324</v>
      </c>
      <c r="I871" s="183" t="s">
        <v>341</v>
      </c>
      <c r="J871" s="183">
        <v>44062.0</v>
      </c>
      <c r="K871" s="173" t="s">
        <v>529</v>
      </c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2"/>
      <c r="AC871" s="182"/>
      <c r="AD871" s="182"/>
      <c r="AE871" s="182"/>
      <c r="AF871" s="182"/>
      <c r="AG871" s="182"/>
      <c r="AH871" s="182"/>
      <c r="AI871" s="182"/>
      <c r="AJ871" s="182"/>
      <c r="AK871" s="182"/>
      <c r="AL871" s="182"/>
      <c r="AM871" s="182"/>
      <c r="AN871" s="182"/>
      <c r="AO871" s="182"/>
      <c r="AP871" s="182"/>
      <c r="AQ871" s="182"/>
      <c r="AR871" s="182"/>
      <c r="AS871" s="182"/>
      <c r="AT871" s="182"/>
      <c r="AU871" s="182"/>
    </row>
    <row r="872" ht="15.75" customHeight="1">
      <c r="A872" s="183">
        <v>44662.0</v>
      </c>
      <c r="B872" s="184" t="s">
        <v>1167</v>
      </c>
      <c r="C872" s="137" t="s">
        <v>515</v>
      </c>
      <c r="D872" s="173" t="s">
        <v>551</v>
      </c>
      <c r="E872" s="185">
        <v>119000.0</v>
      </c>
      <c r="F872" s="137" t="s">
        <v>1168</v>
      </c>
      <c r="G872" s="173" t="s">
        <v>324</v>
      </c>
      <c r="H872" s="173" t="s">
        <v>665</v>
      </c>
      <c r="I872" s="173" t="s">
        <v>464</v>
      </c>
      <c r="J872" s="183">
        <v>44199.0</v>
      </c>
      <c r="K872" s="183" t="s">
        <v>543</v>
      </c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2"/>
      <c r="AC872" s="182"/>
      <c r="AD872" s="182"/>
      <c r="AE872" s="182"/>
      <c r="AF872" s="182"/>
      <c r="AG872" s="182"/>
      <c r="AH872" s="182"/>
      <c r="AI872" s="182"/>
      <c r="AJ872" s="182"/>
      <c r="AK872" s="182"/>
      <c r="AL872" s="182"/>
      <c r="AM872" s="182"/>
      <c r="AN872" s="182"/>
      <c r="AO872" s="182"/>
      <c r="AP872" s="182"/>
      <c r="AQ872" s="182"/>
      <c r="AR872" s="182"/>
      <c r="AS872" s="182"/>
      <c r="AT872" s="182"/>
      <c r="AU872" s="182"/>
    </row>
    <row r="873" ht="15.75" customHeight="1">
      <c r="A873" s="183">
        <v>44663.0</v>
      </c>
      <c r="B873" s="184" t="s">
        <v>1219</v>
      </c>
      <c r="C873" s="137" t="s">
        <v>531</v>
      </c>
      <c r="D873" s="173" t="s">
        <v>525</v>
      </c>
      <c r="E873" s="185">
        <v>50000.0</v>
      </c>
      <c r="F873" s="137" t="s">
        <v>1220</v>
      </c>
      <c r="G873" s="173" t="s">
        <v>324</v>
      </c>
      <c r="H873" s="173" t="s">
        <v>66</v>
      </c>
      <c r="I873" s="173" t="s">
        <v>491</v>
      </c>
      <c r="J873" s="183">
        <v>44614.0</v>
      </c>
      <c r="K873" s="173" t="s">
        <v>529</v>
      </c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2"/>
      <c r="AC873" s="182"/>
      <c r="AD873" s="182"/>
      <c r="AE873" s="182"/>
      <c r="AF873" s="182"/>
      <c r="AG873" s="182"/>
      <c r="AH873" s="182"/>
      <c r="AI873" s="182"/>
      <c r="AJ873" s="182"/>
      <c r="AK873" s="182"/>
      <c r="AL873" s="182"/>
      <c r="AM873" s="182"/>
      <c r="AN873" s="182"/>
      <c r="AO873" s="182"/>
      <c r="AP873" s="182"/>
      <c r="AQ873" s="182"/>
      <c r="AR873" s="182"/>
      <c r="AS873" s="182"/>
      <c r="AT873" s="182"/>
      <c r="AU873" s="182"/>
    </row>
    <row r="874" ht="15.75" customHeight="1">
      <c r="A874" s="183">
        <v>44663.0</v>
      </c>
      <c r="B874" s="184" t="s">
        <v>1221</v>
      </c>
      <c r="C874" s="137" t="s">
        <v>515</v>
      </c>
      <c r="D874" s="173" t="s">
        <v>525</v>
      </c>
      <c r="E874" s="185">
        <v>33000.0</v>
      </c>
      <c r="F874" s="137" t="s">
        <v>1222</v>
      </c>
      <c r="G874" s="173" t="s">
        <v>324</v>
      </c>
      <c r="H874" s="173" t="s">
        <v>665</v>
      </c>
      <c r="I874" s="173" t="s">
        <v>460</v>
      </c>
      <c r="J874" s="183">
        <v>44615.0</v>
      </c>
      <c r="K874" s="173" t="s">
        <v>543</v>
      </c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2"/>
      <c r="AC874" s="182"/>
      <c r="AD874" s="182"/>
      <c r="AE874" s="182"/>
      <c r="AF874" s="182"/>
      <c r="AG874" s="182"/>
      <c r="AH874" s="182"/>
      <c r="AI874" s="182"/>
      <c r="AJ874" s="182"/>
      <c r="AK874" s="182"/>
      <c r="AL874" s="182"/>
      <c r="AM874" s="182"/>
      <c r="AN874" s="182"/>
      <c r="AO874" s="182"/>
      <c r="AP874" s="182"/>
      <c r="AQ874" s="182"/>
      <c r="AR874" s="182"/>
      <c r="AS874" s="182"/>
      <c r="AT874" s="182"/>
      <c r="AU874" s="182"/>
    </row>
    <row r="875" ht="15.75" customHeight="1">
      <c r="A875" s="183">
        <v>44663.0</v>
      </c>
      <c r="B875" s="184" t="s">
        <v>1223</v>
      </c>
      <c r="C875" s="137" t="s">
        <v>531</v>
      </c>
      <c r="D875" s="173" t="s">
        <v>525</v>
      </c>
      <c r="E875" s="185">
        <v>129700.0</v>
      </c>
      <c r="F875" s="137" t="s">
        <v>1224</v>
      </c>
      <c r="G875" s="173" t="s">
        <v>41</v>
      </c>
      <c r="H875" s="173" t="s">
        <v>42</v>
      </c>
      <c r="I875" s="173" t="s">
        <v>333</v>
      </c>
      <c r="J875" s="183">
        <v>44320.0</v>
      </c>
      <c r="K875" s="173" t="s">
        <v>611</v>
      </c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2"/>
      <c r="AC875" s="182"/>
      <c r="AD875" s="182"/>
      <c r="AE875" s="182"/>
      <c r="AF875" s="182"/>
      <c r="AG875" s="182"/>
      <c r="AH875" s="182"/>
      <c r="AI875" s="182"/>
      <c r="AJ875" s="182"/>
      <c r="AK875" s="182"/>
      <c r="AL875" s="182"/>
      <c r="AM875" s="182"/>
      <c r="AN875" s="182"/>
      <c r="AO875" s="182"/>
      <c r="AP875" s="182"/>
      <c r="AQ875" s="182"/>
      <c r="AR875" s="182"/>
      <c r="AS875" s="182"/>
      <c r="AT875" s="182"/>
      <c r="AU875" s="182"/>
    </row>
    <row r="876" ht="15.75" customHeight="1">
      <c r="A876" s="183">
        <v>44663.0</v>
      </c>
      <c r="B876" s="184" t="s">
        <v>537</v>
      </c>
      <c r="C876" s="137" t="s">
        <v>515</v>
      </c>
      <c r="D876" s="173" t="s">
        <v>525</v>
      </c>
      <c r="E876" s="185">
        <v>6000.0</v>
      </c>
      <c r="F876" s="137" t="s">
        <v>538</v>
      </c>
      <c r="G876" s="173" t="s">
        <v>319</v>
      </c>
      <c r="H876" s="173" t="s">
        <v>42</v>
      </c>
      <c r="I876" s="173" t="s">
        <v>368</v>
      </c>
      <c r="J876" s="183">
        <v>43703.0</v>
      </c>
      <c r="K876" s="183" t="s">
        <v>521</v>
      </c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2"/>
      <c r="AC876" s="182"/>
      <c r="AD876" s="182"/>
      <c r="AE876" s="182"/>
      <c r="AF876" s="182"/>
      <c r="AG876" s="182"/>
      <c r="AH876" s="182"/>
      <c r="AI876" s="182"/>
      <c r="AJ876" s="182"/>
      <c r="AK876" s="182"/>
      <c r="AL876" s="182"/>
      <c r="AM876" s="182"/>
      <c r="AN876" s="182"/>
      <c r="AO876" s="182"/>
      <c r="AP876" s="182"/>
      <c r="AQ876" s="182"/>
      <c r="AR876" s="182"/>
      <c r="AS876" s="182"/>
      <c r="AT876" s="182"/>
      <c r="AU876" s="182"/>
    </row>
    <row r="877" ht="15.75" customHeight="1">
      <c r="A877" s="183">
        <v>44665.0</v>
      </c>
      <c r="B877" s="184" t="s">
        <v>1225</v>
      </c>
      <c r="C877" s="137" t="s">
        <v>531</v>
      </c>
      <c r="D877" s="173" t="s">
        <v>516</v>
      </c>
      <c r="E877" s="185">
        <v>66169.95</v>
      </c>
      <c r="F877" s="173" t="s">
        <v>1226</v>
      </c>
      <c r="G877" s="173" t="s">
        <v>324</v>
      </c>
      <c r="H877" s="173" t="s">
        <v>66</v>
      </c>
      <c r="I877" s="183" t="s">
        <v>376</v>
      </c>
      <c r="J877" s="183">
        <v>44547.0</v>
      </c>
      <c r="K877" s="173" t="s">
        <v>518</v>
      </c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2"/>
      <c r="AC877" s="182"/>
      <c r="AD877" s="182"/>
      <c r="AE877" s="182"/>
      <c r="AF877" s="182"/>
      <c r="AG877" s="182"/>
      <c r="AH877" s="182"/>
      <c r="AI877" s="182"/>
      <c r="AJ877" s="182"/>
      <c r="AK877" s="182"/>
      <c r="AL877" s="182"/>
      <c r="AM877" s="182"/>
      <c r="AN877" s="182"/>
      <c r="AO877" s="182"/>
      <c r="AP877" s="182"/>
      <c r="AQ877" s="182"/>
      <c r="AR877" s="182"/>
      <c r="AS877" s="182"/>
      <c r="AT877" s="182"/>
      <c r="AU877" s="182"/>
    </row>
    <row r="878" ht="15.75" customHeight="1">
      <c r="A878" s="183">
        <v>44669.0</v>
      </c>
      <c r="B878" s="184" t="s">
        <v>1227</v>
      </c>
      <c r="C878" s="137" t="s">
        <v>531</v>
      </c>
      <c r="D878" s="173" t="s">
        <v>516</v>
      </c>
      <c r="E878" s="185">
        <v>154271.19</v>
      </c>
      <c r="F878" s="173" t="s">
        <v>1228</v>
      </c>
      <c r="G878" s="173" t="s">
        <v>324</v>
      </c>
      <c r="H878" s="173" t="s">
        <v>42</v>
      </c>
      <c r="I878" s="183" t="s">
        <v>384</v>
      </c>
      <c r="J878" s="183">
        <v>44389.0</v>
      </c>
      <c r="K878" s="173" t="s">
        <v>611</v>
      </c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2"/>
      <c r="AC878" s="182"/>
      <c r="AD878" s="182"/>
      <c r="AE878" s="182"/>
      <c r="AF878" s="182"/>
      <c r="AG878" s="182"/>
      <c r="AH878" s="182"/>
      <c r="AI878" s="182"/>
      <c r="AJ878" s="182"/>
      <c r="AK878" s="182"/>
      <c r="AL878" s="182"/>
      <c r="AM878" s="182"/>
      <c r="AN878" s="182"/>
      <c r="AO878" s="182"/>
      <c r="AP878" s="182"/>
      <c r="AQ878" s="182"/>
      <c r="AR878" s="182"/>
      <c r="AS878" s="182"/>
      <c r="AT878" s="182"/>
      <c r="AU878" s="182"/>
    </row>
    <row r="879" ht="15.75" customHeight="1">
      <c r="A879" s="183">
        <v>44669.0</v>
      </c>
      <c r="B879" s="184" t="s">
        <v>1229</v>
      </c>
      <c r="C879" s="137" t="s">
        <v>531</v>
      </c>
      <c r="D879" s="173" t="s">
        <v>525</v>
      </c>
      <c r="E879" s="185">
        <v>20000.0</v>
      </c>
      <c r="F879" s="173" t="s">
        <v>323</v>
      </c>
      <c r="G879" s="173" t="s">
        <v>324</v>
      </c>
      <c r="H879" s="173" t="s">
        <v>42</v>
      </c>
      <c r="I879" s="183" t="s">
        <v>325</v>
      </c>
      <c r="J879" s="183">
        <v>44424.0</v>
      </c>
      <c r="K879" s="173" t="s">
        <v>543</v>
      </c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  <c r="AA879" s="182"/>
      <c r="AB879" s="182"/>
      <c r="AC879" s="182"/>
      <c r="AD879" s="182"/>
      <c r="AE879" s="182"/>
      <c r="AF879" s="182"/>
      <c r="AG879" s="182"/>
      <c r="AH879" s="182"/>
      <c r="AI879" s="182"/>
      <c r="AJ879" s="182"/>
      <c r="AK879" s="182"/>
      <c r="AL879" s="182"/>
      <c r="AM879" s="182"/>
      <c r="AN879" s="182"/>
      <c r="AO879" s="182"/>
      <c r="AP879" s="182"/>
      <c r="AQ879" s="182"/>
      <c r="AR879" s="182"/>
      <c r="AS879" s="182"/>
      <c r="AT879" s="182"/>
      <c r="AU879" s="182"/>
    </row>
    <row r="880" ht="15.75" customHeight="1">
      <c r="A880" s="183">
        <v>44669.0</v>
      </c>
      <c r="B880" s="184" t="s">
        <v>672</v>
      </c>
      <c r="C880" s="137" t="s">
        <v>531</v>
      </c>
      <c r="D880" s="173" t="s">
        <v>525</v>
      </c>
      <c r="E880" s="185">
        <v>25000.0</v>
      </c>
      <c r="F880" s="173" t="s">
        <v>673</v>
      </c>
      <c r="G880" s="173" t="s">
        <v>41</v>
      </c>
      <c r="H880" s="173" t="s">
        <v>42</v>
      </c>
      <c r="I880" s="183" t="s">
        <v>401</v>
      </c>
      <c r="J880" s="183">
        <v>44263.0</v>
      </c>
      <c r="K880" s="173" t="s">
        <v>529</v>
      </c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  <c r="AA880" s="182"/>
      <c r="AB880" s="182"/>
      <c r="AC880" s="182"/>
      <c r="AD880" s="182"/>
      <c r="AE880" s="182"/>
      <c r="AF880" s="182"/>
      <c r="AG880" s="182"/>
      <c r="AH880" s="182"/>
      <c r="AI880" s="182"/>
      <c r="AJ880" s="182"/>
      <c r="AK880" s="182"/>
      <c r="AL880" s="182"/>
      <c r="AM880" s="182"/>
      <c r="AN880" s="182"/>
      <c r="AO880" s="182"/>
      <c r="AP880" s="182"/>
      <c r="AQ880" s="182"/>
      <c r="AR880" s="182"/>
      <c r="AS880" s="182"/>
      <c r="AT880" s="182"/>
      <c r="AU880" s="182"/>
    </row>
    <row r="881" ht="15.75" customHeight="1">
      <c r="A881" s="183">
        <v>44669.0</v>
      </c>
      <c r="B881" s="184" t="s">
        <v>1193</v>
      </c>
      <c r="C881" s="137" t="s">
        <v>531</v>
      </c>
      <c r="D881" s="173" t="s">
        <v>525</v>
      </c>
      <c r="E881" s="185">
        <v>10000.0</v>
      </c>
      <c r="F881" s="137" t="s">
        <v>1194</v>
      </c>
      <c r="G881" s="173" t="s">
        <v>324</v>
      </c>
      <c r="H881" s="173" t="s">
        <v>66</v>
      </c>
      <c r="I881" s="173" t="s">
        <v>491</v>
      </c>
      <c r="J881" s="183">
        <v>44656.0</v>
      </c>
      <c r="K881" s="173" t="s">
        <v>529</v>
      </c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  <c r="AA881" s="182"/>
      <c r="AB881" s="182"/>
      <c r="AC881" s="182"/>
      <c r="AD881" s="182"/>
      <c r="AE881" s="182"/>
      <c r="AF881" s="182"/>
      <c r="AG881" s="182"/>
      <c r="AH881" s="182"/>
      <c r="AI881" s="182"/>
      <c r="AJ881" s="182"/>
      <c r="AK881" s="182"/>
      <c r="AL881" s="182"/>
      <c r="AM881" s="182"/>
      <c r="AN881" s="182"/>
      <c r="AO881" s="182"/>
      <c r="AP881" s="182"/>
      <c r="AQ881" s="182"/>
      <c r="AR881" s="182"/>
      <c r="AS881" s="182"/>
      <c r="AT881" s="182"/>
      <c r="AU881" s="182"/>
    </row>
    <row r="882" ht="15.75" customHeight="1">
      <c r="A882" s="183">
        <v>44669.0</v>
      </c>
      <c r="B882" s="184">
        <v>7542389.0</v>
      </c>
      <c r="C882" s="137" t="s">
        <v>531</v>
      </c>
      <c r="D882" s="173" t="s">
        <v>525</v>
      </c>
      <c r="E882" s="185">
        <v>1000.0</v>
      </c>
      <c r="F882" s="137" t="s">
        <v>1230</v>
      </c>
      <c r="G882" s="173" t="s">
        <v>41</v>
      </c>
      <c r="H882" s="173" t="s">
        <v>42</v>
      </c>
      <c r="I882" s="173" t="s">
        <v>343</v>
      </c>
      <c r="J882" s="183">
        <v>44579.0</v>
      </c>
      <c r="K882" s="173" t="s">
        <v>1231</v>
      </c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  <c r="AA882" s="182"/>
      <c r="AB882" s="182"/>
      <c r="AC882" s="182"/>
      <c r="AD882" s="182"/>
      <c r="AE882" s="182"/>
      <c r="AF882" s="182"/>
      <c r="AG882" s="182"/>
      <c r="AH882" s="182"/>
      <c r="AI882" s="182"/>
      <c r="AJ882" s="182"/>
      <c r="AK882" s="182"/>
      <c r="AL882" s="182"/>
      <c r="AM882" s="182"/>
      <c r="AN882" s="182"/>
      <c r="AO882" s="182"/>
      <c r="AP882" s="182"/>
      <c r="AQ882" s="182"/>
      <c r="AR882" s="182"/>
      <c r="AS882" s="182"/>
      <c r="AT882" s="182"/>
      <c r="AU882" s="182"/>
    </row>
    <row r="883" ht="15.75" customHeight="1">
      <c r="A883" s="183">
        <v>44669.0</v>
      </c>
      <c r="B883" s="184" t="s">
        <v>729</v>
      </c>
      <c r="C883" s="137" t="s">
        <v>531</v>
      </c>
      <c r="D883" s="173" t="s">
        <v>525</v>
      </c>
      <c r="E883" s="185">
        <v>5000.0</v>
      </c>
      <c r="F883" s="137" t="s">
        <v>730</v>
      </c>
      <c r="G883" s="173" t="s">
        <v>41</v>
      </c>
      <c r="H883" s="173" t="s">
        <v>42</v>
      </c>
      <c r="I883" s="173" t="s">
        <v>424</v>
      </c>
      <c r="J883" s="183">
        <v>44180.0</v>
      </c>
      <c r="K883" s="173" t="s">
        <v>529</v>
      </c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  <c r="AA883" s="182"/>
      <c r="AB883" s="182"/>
      <c r="AC883" s="182"/>
      <c r="AD883" s="182"/>
      <c r="AE883" s="182"/>
      <c r="AF883" s="182"/>
      <c r="AG883" s="182"/>
      <c r="AH883" s="182"/>
      <c r="AI883" s="182"/>
      <c r="AJ883" s="182"/>
      <c r="AK883" s="182"/>
      <c r="AL883" s="182"/>
      <c r="AM883" s="182"/>
      <c r="AN883" s="182"/>
      <c r="AO883" s="182"/>
      <c r="AP883" s="182"/>
      <c r="AQ883" s="182"/>
      <c r="AR883" s="182"/>
      <c r="AS883" s="182"/>
      <c r="AT883" s="182"/>
      <c r="AU883" s="182"/>
    </row>
    <row r="884" ht="15.75" customHeight="1">
      <c r="A884" s="183">
        <v>44670.0</v>
      </c>
      <c r="B884" s="184" t="s">
        <v>1136</v>
      </c>
      <c r="C884" s="137" t="s">
        <v>515</v>
      </c>
      <c r="D884" s="173" t="s">
        <v>525</v>
      </c>
      <c r="E884" s="185">
        <v>62000.0</v>
      </c>
      <c r="F884" s="137" t="s">
        <v>1232</v>
      </c>
      <c r="G884" s="173" t="s">
        <v>319</v>
      </c>
      <c r="H884" s="173" t="s">
        <v>42</v>
      </c>
      <c r="I884" s="173" t="s">
        <v>368</v>
      </c>
      <c r="J884" s="183">
        <v>43811.0</v>
      </c>
      <c r="K884" s="173" t="s">
        <v>543</v>
      </c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  <c r="AA884" s="182"/>
      <c r="AB884" s="182"/>
      <c r="AC884" s="182"/>
      <c r="AD884" s="182"/>
      <c r="AE884" s="182"/>
      <c r="AF884" s="182"/>
      <c r="AG884" s="182"/>
      <c r="AH884" s="182"/>
      <c r="AI884" s="182"/>
      <c r="AJ884" s="182"/>
      <c r="AK884" s="182"/>
      <c r="AL884" s="182"/>
      <c r="AM884" s="182"/>
      <c r="AN884" s="182"/>
      <c r="AO884" s="182"/>
      <c r="AP884" s="182"/>
      <c r="AQ884" s="182"/>
      <c r="AR884" s="182"/>
      <c r="AS884" s="182"/>
      <c r="AT884" s="182"/>
      <c r="AU884" s="182"/>
    </row>
    <row r="885" ht="15.75" customHeight="1">
      <c r="A885" s="183">
        <v>44671.0</v>
      </c>
      <c r="B885" s="184" t="s">
        <v>1233</v>
      </c>
      <c r="C885" s="137" t="s">
        <v>531</v>
      </c>
      <c r="D885" s="173" t="s">
        <v>551</v>
      </c>
      <c r="E885" s="185">
        <v>581895.17</v>
      </c>
      <c r="F885" s="137" t="s">
        <v>1234</v>
      </c>
      <c r="G885" s="173" t="s">
        <v>324</v>
      </c>
      <c r="H885" s="173" t="s">
        <v>66</v>
      </c>
      <c r="I885" s="173" t="s">
        <v>331</v>
      </c>
      <c r="J885" s="183">
        <v>44084.0</v>
      </c>
      <c r="K885" s="173" t="s">
        <v>518</v>
      </c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  <c r="AA885" s="182"/>
      <c r="AB885" s="182"/>
      <c r="AC885" s="182"/>
      <c r="AD885" s="182"/>
      <c r="AE885" s="182"/>
      <c r="AF885" s="182"/>
      <c r="AG885" s="182"/>
      <c r="AH885" s="182"/>
      <c r="AI885" s="182"/>
      <c r="AJ885" s="182"/>
      <c r="AK885" s="182"/>
      <c r="AL885" s="182"/>
      <c r="AM885" s="182"/>
      <c r="AN885" s="182"/>
      <c r="AO885" s="182"/>
      <c r="AP885" s="182"/>
      <c r="AQ885" s="182"/>
      <c r="AR885" s="182"/>
      <c r="AS885" s="182"/>
      <c r="AT885" s="182"/>
      <c r="AU885" s="182"/>
    </row>
    <row r="886" ht="15.75" customHeight="1">
      <c r="A886" s="183">
        <v>44671.0</v>
      </c>
      <c r="B886" s="184" t="s">
        <v>1235</v>
      </c>
      <c r="C886" s="137" t="s">
        <v>531</v>
      </c>
      <c r="D886" s="173" t="s">
        <v>525</v>
      </c>
      <c r="E886" s="185">
        <v>10000.0</v>
      </c>
      <c r="F886" s="137" t="s">
        <v>1236</v>
      </c>
      <c r="G886" s="173" t="s">
        <v>324</v>
      </c>
      <c r="H886" s="173" t="s">
        <v>66</v>
      </c>
      <c r="I886" s="173" t="s">
        <v>452</v>
      </c>
      <c r="J886" s="183">
        <v>44645.0</v>
      </c>
      <c r="K886" s="173" t="s">
        <v>668</v>
      </c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  <c r="AA886" s="182"/>
      <c r="AB886" s="182"/>
      <c r="AC886" s="182"/>
      <c r="AD886" s="182"/>
      <c r="AE886" s="182"/>
      <c r="AF886" s="182"/>
      <c r="AG886" s="182"/>
      <c r="AH886" s="182"/>
      <c r="AI886" s="182"/>
      <c r="AJ886" s="182"/>
      <c r="AK886" s="182"/>
      <c r="AL886" s="182"/>
      <c r="AM886" s="182"/>
      <c r="AN886" s="182"/>
      <c r="AO886" s="182"/>
      <c r="AP886" s="182"/>
      <c r="AQ886" s="182"/>
      <c r="AR886" s="182"/>
      <c r="AS886" s="182"/>
      <c r="AT886" s="182"/>
      <c r="AU886" s="182"/>
    </row>
    <row r="887" ht="15.75" customHeight="1">
      <c r="A887" s="183">
        <v>44671.0</v>
      </c>
      <c r="B887" s="184" t="s">
        <v>796</v>
      </c>
      <c r="C887" s="137" t="s">
        <v>515</v>
      </c>
      <c r="D887" s="173" t="s">
        <v>525</v>
      </c>
      <c r="E887" s="185">
        <v>15000.0</v>
      </c>
      <c r="F887" s="137" t="s">
        <v>1237</v>
      </c>
      <c r="G887" s="173" t="s">
        <v>324</v>
      </c>
      <c r="H887" s="173" t="s">
        <v>665</v>
      </c>
      <c r="I887" s="173" t="s">
        <v>460</v>
      </c>
      <c r="J887" s="183">
        <v>44319.0</v>
      </c>
      <c r="K887" s="173" t="s">
        <v>529</v>
      </c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  <c r="AA887" s="182"/>
      <c r="AB887" s="182"/>
      <c r="AC887" s="182"/>
      <c r="AD887" s="182"/>
      <c r="AE887" s="182"/>
      <c r="AF887" s="182"/>
      <c r="AG887" s="182"/>
      <c r="AH887" s="182"/>
      <c r="AI887" s="182"/>
      <c r="AJ887" s="182"/>
      <c r="AK887" s="182"/>
      <c r="AL887" s="182"/>
      <c r="AM887" s="182"/>
      <c r="AN887" s="182"/>
      <c r="AO887" s="182"/>
      <c r="AP887" s="182"/>
      <c r="AQ887" s="182"/>
      <c r="AR887" s="182"/>
      <c r="AS887" s="182"/>
      <c r="AT887" s="182"/>
      <c r="AU887" s="182"/>
    </row>
    <row r="888" ht="15.75" customHeight="1">
      <c r="A888" s="183">
        <v>44671.0</v>
      </c>
      <c r="B888" s="184" t="s">
        <v>886</v>
      </c>
      <c r="C888" s="137" t="s">
        <v>515</v>
      </c>
      <c r="D888" s="173" t="s">
        <v>525</v>
      </c>
      <c r="E888" s="185">
        <v>911.9</v>
      </c>
      <c r="F888" s="137" t="s">
        <v>887</v>
      </c>
      <c r="G888" s="173" t="s">
        <v>324</v>
      </c>
      <c r="H888" s="173" t="s">
        <v>665</v>
      </c>
      <c r="I888" s="173" t="s">
        <v>462</v>
      </c>
      <c r="J888" s="183">
        <v>44280.0</v>
      </c>
      <c r="K888" s="173" t="s">
        <v>529</v>
      </c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  <c r="AO888" s="182"/>
      <c r="AP888" s="182"/>
      <c r="AQ888" s="182"/>
      <c r="AR888" s="182"/>
      <c r="AS888" s="182"/>
      <c r="AT888" s="182"/>
      <c r="AU888" s="182"/>
    </row>
    <row r="889" ht="15.75" customHeight="1">
      <c r="A889" s="183">
        <v>44673.0</v>
      </c>
      <c r="B889" s="184" t="s">
        <v>1169</v>
      </c>
      <c r="C889" s="137" t="s">
        <v>531</v>
      </c>
      <c r="D889" s="173" t="s">
        <v>525</v>
      </c>
      <c r="E889" s="185">
        <v>146000.0</v>
      </c>
      <c r="F889" s="137" t="s">
        <v>1170</v>
      </c>
      <c r="G889" s="173" t="s">
        <v>324</v>
      </c>
      <c r="H889" s="173" t="s">
        <v>66</v>
      </c>
      <c r="I889" s="173" t="s">
        <v>491</v>
      </c>
      <c r="J889" s="183">
        <v>44615.0</v>
      </c>
      <c r="K889" s="173" t="s">
        <v>529</v>
      </c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  <c r="AD889" s="182"/>
      <c r="AE889" s="182"/>
      <c r="AF889" s="182"/>
      <c r="AG889" s="182"/>
      <c r="AH889" s="182"/>
      <c r="AI889" s="182"/>
      <c r="AJ889" s="182"/>
      <c r="AK889" s="182"/>
      <c r="AL889" s="182"/>
      <c r="AM889" s="182"/>
      <c r="AN889" s="182"/>
      <c r="AO889" s="182"/>
      <c r="AP889" s="182"/>
      <c r="AQ889" s="182"/>
      <c r="AR889" s="182"/>
      <c r="AS889" s="182"/>
      <c r="AT889" s="182"/>
      <c r="AU889" s="182"/>
    </row>
    <row r="890" ht="15.75" customHeight="1">
      <c r="A890" s="183">
        <v>44673.0</v>
      </c>
      <c r="B890" s="184" t="s">
        <v>1238</v>
      </c>
      <c r="C890" s="137" t="s">
        <v>531</v>
      </c>
      <c r="D890" s="173" t="s">
        <v>516</v>
      </c>
      <c r="E890" s="185">
        <v>114850.92</v>
      </c>
      <c r="F890" s="137" t="s">
        <v>1239</v>
      </c>
      <c r="G890" s="173" t="s">
        <v>324</v>
      </c>
      <c r="H890" s="173" t="s">
        <v>66</v>
      </c>
      <c r="I890" s="173" t="s">
        <v>376</v>
      </c>
      <c r="J890" s="183">
        <v>44462.0</v>
      </c>
      <c r="K890" s="173" t="s">
        <v>529</v>
      </c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2"/>
      <c r="AT890" s="182"/>
      <c r="AU890" s="182"/>
    </row>
    <row r="891" ht="15.75" customHeight="1">
      <c r="A891" s="183">
        <v>44673.0</v>
      </c>
      <c r="B891" s="184" t="s">
        <v>1240</v>
      </c>
      <c r="C891" s="137" t="s">
        <v>531</v>
      </c>
      <c r="D891" s="173" t="s">
        <v>525</v>
      </c>
      <c r="E891" s="185">
        <v>100000.0</v>
      </c>
      <c r="F891" s="137" t="s">
        <v>1241</v>
      </c>
      <c r="G891" s="173" t="s">
        <v>324</v>
      </c>
      <c r="H891" s="173" t="s">
        <v>66</v>
      </c>
      <c r="I891" s="183" t="s">
        <v>478</v>
      </c>
      <c r="J891" s="183">
        <v>44454.0</v>
      </c>
      <c r="K891" s="173" t="s">
        <v>529</v>
      </c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  <c r="AO891" s="182"/>
      <c r="AP891" s="182"/>
      <c r="AQ891" s="182"/>
      <c r="AR891" s="182"/>
      <c r="AS891" s="182"/>
      <c r="AT891" s="182"/>
      <c r="AU891" s="182"/>
    </row>
    <row r="892" ht="15.75" customHeight="1">
      <c r="A892" s="183">
        <v>44673.0</v>
      </c>
      <c r="B892" s="184" t="s">
        <v>856</v>
      </c>
      <c r="C892" s="137" t="s">
        <v>515</v>
      </c>
      <c r="D892" s="173" t="s">
        <v>525</v>
      </c>
      <c r="E892" s="185">
        <v>100000.0</v>
      </c>
      <c r="F892" s="137" t="s">
        <v>1242</v>
      </c>
      <c r="G892" s="173" t="s">
        <v>324</v>
      </c>
      <c r="H892" s="173" t="s">
        <v>665</v>
      </c>
      <c r="I892" s="173" t="s">
        <v>460</v>
      </c>
      <c r="J892" s="183">
        <v>44321.0</v>
      </c>
      <c r="K892" s="173" t="s">
        <v>543</v>
      </c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  <c r="AD892" s="182"/>
      <c r="AE892" s="182"/>
      <c r="AF892" s="182"/>
      <c r="AG892" s="182"/>
      <c r="AH892" s="182"/>
      <c r="AI892" s="182"/>
      <c r="AJ892" s="182"/>
      <c r="AK892" s="182"/>
      <c r="AL892" s="182"/>
      <c r="AM892" s="182"/>
      <c r="AN892" s="182"/>
      <c r="AO892" s="182"/>
      <c r="AP892" s="182"/>
      <c r="AQ892" s="182"/>
      <c r="AR892" s="182"/>
      <c r="AS892" s="182"/>
      <c r="AT892" s="182"/>
      <c r="AU892" s="182"/>
    </row>
    <row r="893" ht="15.75" customHeight="1">
      <c r="A893" s="183">
        <v>44676.0</v>
      </c>
      <c r="B893" s="184" t="s">
        <v>1130</v>
      </c>
      <c r="C893" s="137" t="s">
        <v>515</v>
      </c>
      <c r="D893" s="173" t="s">
        <v>525</v>
      </c>
      <c r="E893" s="185">
        <v>20000.0</v>
      </c>
      <c r="F893" s="137" t="s">
        <v>1131</v>
      </c>
      <c r="G893" s="173" t="s">
        <v>324</v>
      </c>
      <c r="H893" s="173" t="s">
        <v>665</v>
      </c>
      <c r="I893" s="173" t="s">
        <v>460</v>
      </c>
      <c r="J893" s="183">
        <v>44333.0</v>
      </c>
      <c r="K893" s="173" t="s">
        <v>543</v>
      </c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2"/>
      <c r="AT893" s="182"/>
      <c r="AU893" s="182"/>
    </row>
    <row r="894" ht="15.75" customHeight="1">
      <c r="A894" s="196">
        <v>44676.0</v>
      </c>
      <c r="B894" s="228" t="s">
        <v>1243</v>
      </c>
      <c r="C894" s="198" t="s">
        <v>515</v>
      </c>
      <c r="D894" s="173" t="s">
        <v>516</v>
      </c>
      <c r="E894" s="199" t="s">
        <v>1244</v>
      </c>
      <c r="F894" s="173" t="s">
        <v>1245</v>
      </c>
      <c r="G894" s="183" t="s">
        <v>324</v>
      </c>
      <c r="H894" s="183" t="s">
        <v>665</v>
      </c>
      <c r="I894" s="183" t="s">
        <v>462</v>
      </c>
      <c r="J894" s="183">
        <v>44263.0</v>
      </c>
      <c r="K894" s="183" t="s">
        <v>518</v>
      </c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  <c r="AO894" s="182"/>
      <c r="AP894" s="182"/>
      <c r="AQ894" s="182"/>
      <c r="AR894" s="182"/>
      <c r="AS894" s="182"/>
      <c r="AT894" s="182"/>
      <c r="AU894" s="182"/>
    </row>
    <row r="895" ht="15.75" customHeight="1">
      <c r="A895" s="183">
        <v>44677.0</v>
      </c>
      <c r="B895" s="184" t="s">
        <v>1246</v>
      </c>
      <c r="C895" s="137" t="s">
        <v>515</v>
      </c>
      <c r="D895" s="173" t="s">
        <v>525</v>
      </c>
      <c r="E895" s="185">
        <v>62000.0</v>
      </c>
      <c r="F895" s="173" t="s">
        <v>1247</v>
      </c>
      <c r="G895" s="173" t="s">
        <v>466</v>
      </c>
      <c r="H895" s="173" t="s">
        <v>42</v>
      </c>
      <c r="I895" s="183" t="s">
        <v>466</v>
      </c>
      <c r="J895" s="183">
        <v>43439.0</v>
      </c>
      <c r="K895" s="173" t="s">
        <v>518</v>
      </c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  <c r="AD895" s="182"/>
      <c r="AE895" s="182"/>
      <c r="AF895" s="182"/>
      <c r="AG895" s="182"/>
      <c r="AH895" s="182"/>
      <c r="AI895" s="182"/>
      <c r="AJ895" s="182"/>
      <c r="AK895" s="182"/>
      <c r="AL895" s="182"/>
      <c r="AM895" s="182"/>
      <c r="AN895" s="182"/>
      <c r="AO895" s="182"/>
      <c r="AP895" s="182"/>
      <c r="AQ895" s="182"/>
      <c r="AR895" s="182"/>
      <c r="AS895" s="182"/>
      <c r="AT895" s="182"/>
      <c r="AU895" s="182"/>
    </row>
    <row r="896" ht="15.75" customHeight="1">
      <c r="A896" s="183">
        <v>44677.0</v>
      </c>
      <c r="B896" s="184" t="s">
        <v>653</v>
      </c>
      <c r="C896" s="137" t="s">
        <v>565</v>
      </c>
      <c r="D896" s="173" t="s">
        <v>525</v>
      </c>
      <c r="E896" s="185">
        <v>3000.0</v>
      </c>
      <c r="F896" s="137" t="s">
        <v>654</v>
      </c>
      <c r="G896" s="173" t="s">
        <v>324</v>
      </c>
      <c r="H896" s="173" t="s">
        <v>324</v>
      </c>
      <c r="I896" s="183" t="s">
        <v>341</v>
      </c>
      <c r="J896" s="183">
        <v>44062.0</v>
      </c>
      <c r="K896" s="173" t="s">
        <v>529</v>
      </c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82"/>
      <c r="AT896" s="182"/>
      <c r="AU896" s="182"/>
    </row>
    <row r="897" ht="15.75" customHeight="1">
      <c r="A897" s="183">
        <v>44677.0</v>
      </c>
      <c r="B897" s="195" t="s">
        <v>1248</v>
      </c>
      <c r="C897" s="257" t="s">
        <v>531</v>
      </c>
      <c r="D897" s="258" t="s">
        <v>551</v>
      </c>
      <c r="E897" s="259">
        <v>118629.88</v>
      </c>
      <c r="F897" s="257" t="s">
        <v>1249</v>
      </c>
      <c r="G897" s="258" t="s">
        <v>324</v>
      </c>
      <c r="H897" s="258" t="s">
        <v>42</v>
      </c>
      <c r="I897" s="258" t="s">
        <v>337</v>
      </c>
      <c r="J897" s="260">
        <v>44405.0</v>
      </c>
      <c r="K897" s="258" t="s">
        <v>518</v>
      </c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2"/>
      <c r="AC897" s="182"/>
      <c r="AD897" s="182"/>
      <c r="AE897" s="182"/>
      <c r="AF897" s="182"/>
      <c r="AG897" s="182"/>
      <c r="AH897" s="182"/>
      <c r="AI897" s="182"/>
      <c r="AJ897" s="182"/>
      <c r="AK897" s="182"/>
      <c r="AL897" s="182"/>
      <c r="AM897" s="182"/>
      <c r="AN897" s="182"/>
      <c r="AO897" s="182"/>
      <c r="AP897" s="182"/>
      <c r="AQ897" s="182"/>
      <c r="AR897" s="182"/>
      <c r="AS897" s="182"/>
      <c r="AT897" s="182"/>
      <c r="AU897" s="182"/>
    </row>
    <row r="898" ht="15.75" customHeight="1">
      <c r="A898" s="183">
        <v>44677.0</v>
      </c>
      <c r="B898" s="184" t="s">
        <v>818</v>
      </c>
      <c r="C898" s="137" t="s">
        <v>515</v>
      </c>
      <c r="D898" s="173" t="s">
        <v>525</v>
      </c>
      <c r="E898" s="185">
        <v>31000.0</v>
      </c>
      <c r="F898" s="137" t="s">
        <v>819</v>
      </c>
      <c r="G898" s="173" t="s">
        <v>324</v>
      </c>
      <c r="H898" s="173" t="s">
        <v>665</v>
      </c>
      <c r="I898" s="173" t="s">
        <v>462</v>
      </c>
      <c r="J898" s="183">
        <v>44319.0</v>
      </c>
      <c r="K898" s="173" t="s">
        <v>529</v>
      </c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2"/>
      <c r="AC898" s="182"/>
      <c r="AD898" s="182"/>
      <c r="AE898" s="182"/>
      <c r="AF898" s="182"/>
      <c r="AG898" s="182"/>
      <c r="AH898" s="182"/>
      <c r="AI898" s="182"/>
      <c r="AJ898" s="182"/>
      <c r="AK898" s="182"/>
      <c r="AL898" s="182"/>
      <c r="AM898" s="182"/>
      <c r="AN898" s="182"/>
      <c r="AO898" s="182"/>
      <c r="AP898" s="182"/>
      <c r="AQ898" s="182"/>
      <c r="AR898" s="182"/>
      <c r="AS898" s="182"/>
      <c r="AT898" s="182"/>
      <c r="AU898" s="182"/>
    </row>
    <row r="899" ht="15.75" customHeight="1">
      <c r="A899" s="183">
        <v>44679.0</v>
      </c>
      <c r="B899" s="184" t="s">
        <v>1050</v>
      </c>
      <c r="C899" s="137" t="s">
        <v>515</v>
      </c>
      <c r="D899" s="173" t="s">
        <v>525</v>
      </c>
      <c r="E899" s="185">
        <v>15000.0</v>
      </c>
      <c r="F899" s="137" t="s">
        <v>1250</v>
      </c>
      <c r="G899" s="173" t="s">
        <v>324</v>
      </c>
      <c r="H899" s="173" t="s">
        <v>665</v>
      </c>
      <c r="I899" s="173" t="s">
        <v>462</v>
      </c>
      <c r="J899" s="183">
        <v>44323.0</v>
      </c>
      <c r="K899" s="173" t="s">
        <v>926</v>
      </c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2"/>
      <c r="AC899" s="182"/>
      <c r="AD899" s="182"/>
      <c r="AE899" s="182"/>
      <c r="AF899" s="182"/>
      <c r="AG899" s="182"/>
      <c r="AH899" s="182"/>
      <c r="AI899" s="182"/>
      <c r="AJ899" s="182"/>
      <c r="AK899" s="182"/>
      <c r="AL899" s="182"/>
      <c r="AM899" s="182"/>
      <c r="AN899" s="182"/>
      <c r="AO899" s="182"/>
      <c r="AP899" s="182"/>
      <c r="AQ899" s="182"/>
      <c r="AR899" s="182"/>
      <c r="AS899" s="182"/>
      <c r="AT899" s="182"/>
      <c r="AU899" s="182"/>
    </row>
    <row r="900" ht="15.75" customHeight="1">
      <c r="A900" s="183">
        <v>44679.0</v>
      </c>
      <c r="B900" s="184" t="s">
        <v>1251</v>
      </c>
      <c r="C900" s="137" t="s">
        <v>515</v>
      </c>
      <c r="D900" s="173" t="s">
        <v>525</v>
      </c>
      <c r="E900" s="185">
        <v>75000.0</v>
      </c>
      <c r="F900" s="137" t="s">
        <v>1252</v>
      </c>
      <c r="G900" s="173" t="s">
        <v>324</v>
      </c>
      <c r="H900" s="173" t="s">
        <v>665</v>
      </c>
      <c r="I900" s="173" t="s">
        <v>464</v>
      </c>
      <c r="J900" s="183">
        <v>44644.0</v>
      </c>
      <c r="K900" s="173" t="s">
        <v>543</v>
      </c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2"/>
      <c r="AC900" s="182"/>
      <c r="AD900" s="182"/>
      <c r="AE900" s="182"/>
      <c r="AF900" s="182"/>
      <c r="AG900" s="182"/>
      <c r="AH900" s="182"/>
      <c r="AI900" s="182"/>
      <c r="AJ900" s="182"/>
      <c r="AK900" s="182"/>
      <c r="AL900" s="182"/>
      <c r="AM900" s="182"/>
      <c r="AN900" s="182"/>
      <c r="AO900" s="182"/>
      <c r="AP900" s="182"/>
      <c r="AQ900" s="182"/>
      <c r="AR900" s="182"/>
      <c r="AS900" s="182"/>
      <c r="AT900" s="182"/>
      <c r="AU900" s="182"/>
    </row>
    <row r="901" ht="15.75" customHeight="1">
      <c r="A901" s="183">
        <v>44680.0</v>
      </c>
      <c r="B901" s="184" t="s">
        <v>1253</v>
      </c>
      <c r="C901" s="137" t="s">
        <v>515</v>
      </c>
      <c r="D901" s="173" t="s">
        <v>525</v>
      </c>
      <c r="E901" s="185">
        <v>31000.0</v>
      </c>
      <c r="F901" s="137" t="s">
        <v>1254</v>
      </c>
      <c r="G901" s="173" t="s">
        <v>324</v>
      </c>
      <c r="H901" s="173" t="s">
        <v>665</v>
      </c>
      <c r="I901" s="173" t="s">
        <v>464</v>
      </c>
      <c r="J901" s="183">
        <v>44568.0</v>
      </c>
      <c r="K901" s="173" t="s">
        <v>668</v>
      </c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2"/>
      <c r="AC901" s="182"/>
      <c r="AD901" s="182"/>
      <c r="AE901" s="182"/>
      <c r="AF901" s="182"/>
      <c r="AG901" s="182"/>
      <c r="AH901" s="182"/>
      <c r="AI901" s="182"/>
      <c r="AJ901" s="182"/>
      <c r="AK901" s="182"/>
      <c r="AL901" s="182"/>
      <c r="AM901" s="182"/>
      <c r="AN901" s="182"/>
      <c r="AO901" s="182"/>
      <c r="AP901" s="182"/>
      <c r="AQ901" s="182"/>
      <c r="AR901" s="182"/>
      <c r="AS901" s="182"/>
      <c r="AT901" s="182"/>
      <c r="AU901" s="182"/>
    </row>
    <row r="902" ht="15.75" customHeight="1">
      <c r="A902" s="212">
        <v>44680.0</v>
      </c>
      <c r="B902" s="261" t="s">
        <v>1255</v>
      </c>
      <c r="C902" s="214" t="s">
        <v>531</v>
      </c>
      <c r="D902" s="215" t="s">
        <v>516</v>
      </c>
      <c r="E902" s="216">
        <v>288923.9</v>
      </c>
      <c r="F902" s="214" t="s">
        <v>1256</v>
      </c>
      <c r="G902" s="215" t="s">
        <v>324</v>
      </c>
      <c r="H902" s="215" t="s">
        <v>66</v>
      </c>
      <c r="I902" s="215" t="s">
        <v>395</v>
      </c>
      <c r="J902" s="217">
        <v>44398.0</v>
      </c>
      <c r="K902" s="214" t="s">
        <v>668</v>
      </c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2"/>
      <c r="AC902" s="182"/>
      <c r="AD902" s="182"/>
      <c r="AE902" s="182"/>
      <c r="AF902" s="182"/>
      <c r="AG902" s="182"/>
      <c r="AH902" s="182"/>
      <c r="AI902" s="182"/>
      <c r="AJ902" s="182"/>
      <c r="AK902" s="182"/>
      <c r="AL902" s="182"/>
      <c r="AM902" s="182"/>
      <c r="AN902" s="182"/>
      <c r="AO902" s="182"/>
      <c r="AP902" s="182"/>
      <c r="AQ902" s="182"/>
      <c r="AR902" s="182"/>
      <c r="AS902" s="182"/>
      <c r="AT902" s="182"/>
      <c r="AU902" s="182"/>
    </row>
    <row r="903" ht="15.75" customHeight="1">
      <c r="A903" s="183">
        <v>44682.0</v>
      </c>
      <c r="B903" s="137" t="s">
        <v>940</v>
      </c>
      <c r="C903" s="137" t="s">
        <v>515</v>
      </c>
      <c r="D903" s="173" t="s">
        <v>516</v>
      </c>
      <c r="E903" s="185">
        <v>7399239.36</v>
      </c>
      <c r="F903" s="253" t="s">
        <v>941</v>
      </c>
      <c r="G903" s="162" t="s">
        <v>466</v>
      </c>
      <c r="H903" s="253" t="s">
        <v>42</v>
      </c>
      <c r="I903" s="162" t="s">
        <v>466</v>
      </c>
      <c r="J903" s="209">
        <v>44021.0</v>
      </c>
      <c r="K903" s="211" t="s">
        <v>529</v>
      </c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2"/>
      <c r="AC903" s="182"/>
      <c r="AD903" s="182"/>
      <c r="AE903" s="182"/>
      <c r="AF903" s="182"/>
      <c r="AG903" s="182"/>
      <c r="AH903" s="182"/>
      <c r="AI903" s="182"/>
      <c r="AJ903" s="182"/>
      <c r="AK903" s="182"/>
      <c r="AL903" s="182"/>
      <c r="AM903" s="182"/>
      <c r="AN903" s="182"/>
      <c r="AO903" s="182"/>
      <c r="AP903" s="182"/>
      <c r="AQ903" s="182"/>
      <c r="AR903" s="182"/>
      <c r="AS903" s="182"/>
      <c r="AT903" s="182"/>
      <c r="AU903" s="182"/>
    </row>
    <row r="904" ht="15.75" customHeight="1">
      <c r="A904" s="183">
        <v>44682.0</v>
      </c>
      <c r="B904" s="137" t="s">
        <v>1257</v>
      </c>
      <c r="C904" s="137" t="s">
        <v>515</v>
      </c>
      <c r="D904" s="173" t="s">
        <v>516</v>
      </c>
      <c r="E904" s="185">
        <v>4668228.61</v>
      </c>
      <c r="F904" s="253" t="s">
        <v>941</v>
      </c>
      <c r="G904" s="162" t="s">
        <v>466</v>
      </c>
      <c r="H904" s="253" t="s">
        <v>42</v>
      </c>
      <c r="I904" s="162" t="s">
        <v>466</v>
      </c>
      <c r="J904" s="209">
        <v>44029.0</v>
      </c>
      <c r="K904" s="211" t="s">
        <v>518</v>
      </c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2"/>
      <c r="AC904" s="182"/>
      <c r="AD904" s="182"/>
      <c r="AE904" s="182"/>
      <c r="AF904" s="182"/>
      <c r="AG904" s="182"/>
      <c r="AH904" s="182"/>
      <c r="AI904" s="182"/>
      <c r="AJ904" s="182"/>
      <c r="AK904" s="182"/>
      <c r="AL904" s="182"/>
      <c r="AM904" s="182"/>
      <c r="AN904" s="182"/>
      <c r="AO904" s="182"/>
      <c r="AP904" s="182"/>
      <c r="AQ904" s="182"/>
      <c r="AR904" s="182"/>
      <c r="AS904" s="182"/>
      <c r="AT904" s="182"/>
      <c r="AU904" s="182"/>
    </row>
    <row r="905" ht="15.75" customHeight="1">
      <c r="A905" s="183">
        <v>44683.0</v>
      </c>
      <c r="B905" s="184" t="s">
        <v>953</v>
      </c>
      <c r="C905" s="137" t="s">
        <v>531</v>
      </c>
      <c r="D905" s="173" t="s">
        <v>516</v>
      </c>
      <c r="E905" s="185">
        <v>160249.53</v>
      </c>
      <c r="F905" s="137" t="s">
        <v>954</v>
      </c>
      <c r="G905" s="173" t="s">
        <v>41</v>
      </c>
      <c r="H905" s="173" t="s">
        <v>42</v>
      </c>
      <c r="I905" s="173" t="s">
        <v>339</v>
      </c>
      <c r="J905" s="183">
        <v>44362.0</v>
      </c>
      <c r="K905" s="173" t="s">
        <v>543</v>
      </c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2"/>
      <c r="AC905" s="182"/>
      <c r="AD905" s="182"/>
      <c r="AE905" s="182"/>
      <c r="AF905" s="182"/>
      <c r="AG905" s="182"/>
      <c r="AH905" s="182"/>
      <c r="AI905" s="182"/>
      <c r="AJ905" s="182"/>
      <c r="AK905" s="182"/>
      <c r="AL905" s="182"/>
      <c r="AM905" s="182"/>
      <c r="AN905" s="182"/>
      <c r="AO905" s="182"/>
      <c r="AP905" s="182"/>
      <c r="AQ905" s="182"/>
      <c r="AR905" s="182"/>
      <c r="AS905" s="182"/>
      <c r="AT905" s="182"/>
      <c r="AU905" s="182"/>
    </row>
    <row r="906" ht="15.75" customHeight="1">
      <c r="A906" s="183">
        <v>44683.0</v>
      </c>
      <c r="B906" s="184" t="s">
        <v>1258</v>
      </c>
      <c r="C906" s="137" t="s">
        <v>531</v>
      </c>
      <c r="D906" s="173" t="s">
        <v>516</v>
      </c>
      <c r="E906" s="185">
        <v>128785.37</v>
      </c>
      <c r="F906" s="137" t="s">
        <v>1259</v>
      </c>
      <c r="G906" s="173" t="s">
        <v>324</v>
      </c>
      <c r="H906" s="173" t="s">
        <v>66</v>
      </c>
      <c r="I906" s="173" t="s">
        <v>376</v>
      </c>
      <c r="J906" s="183">
        <v>44355.0</v>
      </c>
      <c r="K906" s="211" t="s">
        <v>668</v>
      </c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182"/>
      <c r="AT906" s="182"/>
      <c r="AU906" s="182"/>
    </row>
    <row r="907" ht="15.75" customHeight="1">
      <c r="A907" s="183">
        <v>44683.0</v>
      </c>
      <c r="B907" s="184" t="s">
        <v>1260</v>
      </c>
      <c r="C907" s="137" t="s">
        <v>531</v>
      </c>
      <c r="D907" s="173" t="s">
        <v>516</v>
      </c>
      <c r="E907" s="185">
        <v>158853.29</v>
      </c>
      <c r="F907" s="137" t="s">
        <v>1261</v>
      </c>
      <c r="G907" s="162" t="s">
        <v>324</v>
      </c>
      <c r="H907" s="253" t="s">
        <v>66</v>
      </c>
      <c r="I907" s="162" t="s">
        <v>376</v>
      </c>
      <c r="J907" s="209">
        <v>44229.0</v>
      </c>
      <c r="K907" s="211" t="s">
        <v>611</v>
      </c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182"/>
      <c r="AT907" s="182"/>
      <c r="AU907" s="182"/>
    </row>
    <row r="908" ht="15.75" customHeight="1">
      <c r="A908" s="183">
        <v>44683.0</v>
      </c>
      <c r="B908" s="184" t="s">
        <v>1219</v>
      </c>
      <c r="C908" s="137" t="s">
        <v>531</v>
      </c>
      <c r="D908" s="173" t="s">
        <v>525</v>
      </c>
      <c r="E908" s="185">
        <v>11329.01</v>
      </c>
      <c r="F908" s="137" t="s">
        <v>1220</v>
      </c>
      <c r="G908" s="162" t="s">
        <v>324</v>
      </c>
      <c r="H908" s="253" t="s">
        <v>66</v>
      </c>
      <c r="I908" s="162" t="s">
        <v>491</v>
      </c>
      <c r="J908" s="209">
        <v>44614.0</v>
      </c>
      <c r="K908" s="211" t="s">
        <v>529</v>
      </c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2"/>
      <c r="AT908" s="182"/>
      <c r="AU908" s="182"/>
    </row>
    <row r="909" ht="15.75" customHeight="1">
      <c r="A909" s="183">
        <v>44683.0</v>
      </c>
      <c r="B909" s="184">
        <v>350690.0</v>
      </c>
      <c r="C909" s="137" t="s">
        <v>515</v>
      </c>
      <c r="D909" s="173" t="s">
        <v>525</v>
      </c>
      <c r="E909" s="185">
        <v>100000.0</v>
      </c>
      <c r="F909" s="137" t="s">
        <v>1262</v>
      </c>
      <c r="G909" s="162" t="s">
        <v>324</v>
      </c>
      <c r="H909" s="253" t="s">
        <v>665</v>
      </c>
      <c r="I909" s="162" t="s">
        <v>460</v>
      </c>
      <c r="J909" s="209">
        <v>44438.0</v>
      </c>
      <c r="K909" s="211" t="s">
        <v>529</v>
      </c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2"/>
      <c r="AT909" s="182"/>
      <c r="AU909" s="182"/>
    </row>
    <row r="910" ht="15.75" customHeight="1">
      <c r="A910" s="183">
        <v>44683.0</v>
      </c>
      <c r="B910" s="184" t="s">
        <v>663</v>
      </c>
      <c r="C910" s="137" t="s">
        <v>515</v>
      </c>
      <c r="D910" s="173" t="s">
        <v>525</v>
      </c>
      <c r="E910" s="185">
        <v>40000.0</v>
      </c>
      <c r="F910" s="137" t="s">
        <v>1199</v>
      </c>
      <c r="G910" s="162" t="s">
        <v>324</v>
      </c>
      <c r="H910" s="253" t="s">
        <v>665</v>
      </c>
      <c r="I910" s="162" t="s">
        <v>462</v>
      </c>
      <c r="J910" s="209">
        <v>44321.0</v>
      </c>
      <c r="K910" s="211" t="s">
        <v>529</v>
      </c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182"/>
      <c r="AT910" s="182"/>
      <c r="AU910" s="182"/>
    </row>
    <row r="911" ht="15.75" customHeight="1">
      <c r="A911" s="183">
        <v>44683.0</v>
      </c>
      <c r="B911" s="184" t="s">
        <v>1153</v>
      </c>
      <c r="C911" s="137" t="s">
        <v>515</v>
      </c>
      <c r="D911" s="173" t="s">
        <v>525</v>
      </c>
      <c r="E911" s="185">
        <v>25000.0</v>
      </c>
      <c r="F911" s="137" t="s">
        <v>1202</v>
      </c>
      <c r="G911" s="162" t="s">
        <v>324</v>
      </c>
      <c r="H911" s="253" t="s">
        <v>665</v>
      </c>
      <c r="I911" s="162" t="s">
        <v>462</v>
      </c>
      <c r="J911" s="209">
        <v>44263.0</v>
      </c>
      <c r="K911" s="211" t="s">
        <v>543</v>
      </c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2"/>
      <c r="AT911" s="182"/>
      <c r="AU911" s="182"/>
    </row>
    <row r="912" ht="15.75" customHeight="1">
      <c r="A912" s="183">
        <v>44683.0</v>
      </c>
      <c r="B912" s="184" t="s">
        <v>1184</v>
      </c>
      <c r="C912" s="137" t="s">
        <v>515</v>
      </c>
      <c r="D912" s="173" t="s">
        <v>525</v>
      </c>
      <c r="E912" s="185">
        <v>14000.0</v>
      </c>
      <c r="F912" s="137" t="s">
        <v>542</v>
      </c>
      <c r="G912" s="162" t="s">
        <v>319</v>
      </c>
      <c r="H912" s="253" t="s">
        <v>42</v>
      </c>
      <c r="I912" s="162" t="s">
        <v>368</v>
      </c>
      <c r="J912" s="209">
        <v>43605.0</v>
      </c>
      <c r="K912" s="211" t="s">
        <v>518</v>
      </c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182"/>
      <c r="AT912" s="182"/>
      <c r="AU912" s="182"/>
    </row>
    <row r="913" ht="15.75" customHeight="1">
      <c r="A913" s="183">
        <v>44684.0</v>
      </c>
      <c r="B913" s="184" t="s">
        <v>1263</v>
      </c>
      <c r="C913" s="137" t="s">
        <v>531</v>
      </c>
      <c r="D913" s="173" t="s">
        <v>516</v>
      </c>
      <c r="E913" s="185">
        <v>398221.67</v>
      </c>
      <c r="F913" s="137" t="s">
        <v>1264</v>
      </c>
      <c r="G913" s="162" t="s">
        <v>324</v>
      </c>
      <c r="H913" s="253" t="s">
        <v>66</v>
      </c>
      <c r="I913" s="162" t="s">
        <v>395</v>
      </c>
      <c r="J913" s="209">
        <v>44454.0</v>
      </c>
      <c r="K913" s="211" t="s">
        <v>668</v>
      </c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182"/>
      <c r="AT913" s="182"/>
      <c r="AU913" s="182"/>
    </row>
    <row r="914" ht="15.75" customHeight="1">
      <c r="A914" s="183">
        <v>44685.0</v>
      </c>
      <c r="B914" s="253">
        <v>4740849.0</v>
      </c>
      <c r="C914" s="137" t="s">
        <v>531</v>
      </c>
      <c r="D914" s="173" t="s">
        <v>551</v>
      </c>
      <c r="E914" s="185">
        <v>83984.54000000001</v>
      </c>
      <c r="F914" s="137" t="s">
        <v>1224</v>
      </c>
      <c r="G914" s="162" t="s">
        <v>41</v>
      </c>
      <c r="H914" s="253" t="s">
        <v>42</v>
      </c>
      <c r="I914" s="162" t="s">
        <v>333</v>
      </c>
      <c r="J914" s="209">
        <v>44320.0</v>
      </c>
      <c r="K914" s="211" t="s">
        <v>611</v>
      </c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2"/>
      <c r="AT914" s="182"/>
      <c r="AU914" s="182"/>
    </row>
    <row r="915" ht="15.75" customHeight="1">
      <c r="A915" s="183">
        <v>44685.0</v>
      </c>
      <c r="B915" s="253" t="s">
        <v>1265</v>
      </c>
      <c r="C915" s="137" t="s">
        <v>531</v>
      </c>
      <c r="D915" s="173" t="s">
        <v>525</v>
      </c>
      <c r="E915" s="185">
        <v>60000.0</v>
      </c>
      <c r="F915" s="137" t="s">
        <v>1266</v>
      </c>
      <c r="G915" s="162" t="s">
        <v>324</v>
      </c>
      <c r="H915" s="253" t="s">
        <v>42</v>
      </c>
      <c r="I915" s="162" t="s">
        <v>409</v>
      </c>
      <c r="J915" s="209">
        <v>44294.0</v>
      </c>
      <c r="K915" s="211" t="s">
        <v>1267</v>
      </c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2"/>
      <c r="AC915" s="182"/>
      <c r="AD915" s="182"/>
      <c r="AE915" s="182"/>
      <c r="AF915" s="182"/>
      <c r="AG915" s="182"/>
      <c r="AH915" s="182"/>
      <c r="AI915" s="182"/>
      <c r="AJ915" s="182"/>
      <c r="AK915" s="182"/>
      <c r="AL915" s="182"/>
      <c r="AM915" s="182"/>
      <c r="AN915" s="182"/>
      <c r="AO915" s="182"/>
      <c r="AP915" s="182"/>
      <c r="AQ915" s="182"/>
      <c r="AR915" s="182"/>
      <c r="AS915" s="182"/>
      <c r="AT915" s="182"/>
      <c r="AU915" s="182"/>
    </row>
    <row r="916" ht="15.75" customHeight="1">
      <c r="A916" s="183">
        <v>44685.0</v>
      </c>
      <c r="B916" s="253">
        <v>6121090.0</v>
      </c>
      <c r="C916" s="137" t="s">
        <v>531</v>
      </c>
      <c r="D916" s="173" t="s">
        <v>516</v>
      </c>
      <c r="E916" s="185">
        <v>46583.9</v>
      </c>
      <c r="F916" s="137" t="s">
        <v>1268</v>
      </c>
      <c r="G916" s="162" t="s">
        <v>324</v>
      </c>
      <c r="H916" s="253" t="s">
        <v>66</v>
      </c>
      <c r="I916" s="162" t="s">
        <v>376</v>
      </c>
      <c r="J916" s="209">
        <v>44421.0</v>
      </c>
      <c r="K916" s="211" t="s">
        <v>611</v>
      </c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  <c r="AA916" s="182"/>
      <c r="AB916" s="182"/>
      <c r="AC916" s="182"/>
      <c r="AD916" s="182"/>
      <c r="AE916" s="182"/>
      <c r="AF916" s="182"/>
      <c r="AG916" s="182"/>
      <c r="AH916" s="182"/>
      <c r="AI916" s="182"/>
      <c r="AJ916" s="182"/>
      <c r="AK916" s="182"/>
      <c r="AL916" s="182"/>
      <c r="AM916" s="182"/>
      <c r="AN916" s="182"/>
      <c r="AO916" s="182"/>
      <c r="AP916" s="182"/>
      <c r="AQ916" s="182"/>
      <c r="AR916" s="182"/>
      <c r="AS916" s="182"/>
      <c r="AT916" s="182"/>
      <c r="AU916" s="182"/>
    </row>
    <row r="917" ht="15.75" customHeight="1">
      <c r="A917" s="183">
        <v>44686.0</v>
      </c>
      <c r="B917" s="253">
        <v>3600186.0</v>
      </c>
      <c r="C917" s="137" t="s">
        <v>531</v>
      </c>
      <c r="D917" s="173" t="s">
        <v>516</v>
      </c>
      <c r="E917" s="185">
        <v>1122976.82</v>
      </c>
      <c r="F917" s="137" t="s">
        <v>1269</v>
      </c>
      <c r="G917" s="162" t="s">
        <v>324</v>
      </c>
      <c r="H917" s="253" t="s">
        <v>66</v>
      </c>
      <c r="I917" s="162" t="s">
        <v>395</v>
      </c>
      <c r="J917" s="209">
        <v>44454.0</v>
      </c>
      <c r="K917" s="211" t="s">
        <v>668</v>
      </c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  <c r="AA917" s="182"/>
      <c r="AB917" s="182"/>
      <c r="AC917" s="182"/>
      <c r="AD917" s="182"/>
      <c r="AE917" s="182"/>
      <c r="AF917" s="182"/>
      <c r="AG917" s="182"/>
      <c r="AH917" s="182"/>
      <c r="AI917" s="182"/>
      <c r="AJ917" s="182"/>
      <c r="AK917" s="182"/>
      <c r="AL917" s="182"/>
      <c r="AM917" s="182"/>
      <c r="AN917" s="182"/>
      <c r="AO917" s="182"/>
      <c r="AP917" s="182"/>
      <c r="AQ917" s="182"/>
      <c r="AR917" s="182"/>
      <c r="AS917" s="182"/>
      <c r="AT917" s="182"/>
      <c r="AU917" s="182"/>
    </row>
    <row r="918" ht="15.75" customHeight="1">
      <c r="A918" s="183">
        <v>44686.0</v>
      </c>
      <c r="B918" s="253" t="s">
        <v>1270</v>
      </c>
      <c r="C918" s="137" t="s">
        <v>531</v>
      </c>
      <c r="D918" s="173" t="s">
        <v>525</v>
      </c>
      <c r="E918" s="185">
        <v>50000.87</v>
      </c>
      <c r="F918" s="137" t="s">
        <v>1271</v>
      </c>
      <c r="G918" s="162" t="s">
        <v>324</v>
      </c>
      <c r="H918" s="253" t="s">
        <v>66</v>
      </c>
      <c r="I918" s="162" t="s">
        <v>376</v>
      </c>
      <c r="J918" s="209">
        <v>44379.0</v>
      </c>
      <c r="K918" s="211" t="s">
        <v>611</v>
      </c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  <c r="AA918" s="182"/>
      <c r="AB918" s="182"/>
      <c r="AC918" s="182"/>
      <c r="AD918" s="182"/>
      <c r="AE918" s="182"/>
      <c r="AF918" s="182"/>
      <c r="AG918" s="182"/>
      <c r="AH918" s="182"/>
      <c r="AI918" s="182"/>
      <c r="AJ918" s="182"/>
      <c r="AK918" s="182"/>
      <c r="AL918" s="182"/>
      <c r="AM918" s="182"/>
      <c r="AN918" s="182"/>
      <c r="AO918" s="182"/>
      <c r="AP918" s="182"/>
      <c r="AQ918" s="182"/>
      <c r="AR918" s="182"/>
      <c r="AS918" s="182"/>
      <c r="AT918" s="182"/>
      <c r="AU918" s="182"/>
    </row>
    <row r="919" ht="15.75" customHeight="1">
      <c r="A919" s="183">
        <v>44686.0</v>
      </c>
      <c r="B919" s="253">
        <v>4920156.0</v>
      </c>
      <c r="C919" s="137" t="s">
        <v>531</v>
      </c>
      <c r="D919" s="173" t="s">
        <v>525</v>
      </c>
      <c r="E919" s="185">
        <v>10000.0</v>
      </c>
      <c r="F919" s="137" t="s">
        <v>673</v>
      </c>
      <c r="G919" s="162" t="s">
        <v>41</v>
      </c>
      <c r="H919" s="253" t="s">
        <v>42</v>
      </c>
      <c r="I919" s="162" t="s">
        <v>401</v>
      </c>
      <c r="J919" s="209">
        <v>44263.0</v>
      </c>
      <c r="K919" s="211" t="s">
        <v>529</v>
      </c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  <c r="AA919" s="182"/>
      <c r="AB919" s="182"/>
      <c r="AC919" s="182"/>
      <c r="AD919" s="182"/>
      <c r="AE919" s="182"/>
      <c r="AF919" s="182"/>
      <c r="AG919" s="182"/>
      <c r="AH919" s="182"/>
      <c r="AI919" s="182"/>
      <c r="AJ919" s="182"/>
      <c r="AK919" s="182"/>
      <c r="AL919" s="182"/>
      <c r="AM919" s="182"/>
      <c r="AN919" s="182"/>
      <c r="AO919" s="182"/>
      <c r="AP919" s="182"/>
      <c r="AQ919" s="182"/>
      <c r="AR919" s="182"/>
      <c r="AS919" s="182"/>
      <c r="AT919" s="182"/>
      <c r="AU919" s="182"/>
    </row>
    <row r="920" ht="15.75" customHeight="1">
      <c r="A920" s="183">
        <v>44687.0</v>
      </c>
      <c r="B920" s="137" t="s">
        <v>888</v>
      </c>
      <c r="C920" s="137" t="s">
        <v>515</v>
      </c>
      <c r="D920" s="173" t="s">
        <v>525</v>
      </c>
      <c r="E920" s="185">
        <v>10000.0</v>
      </c>
      <c r="F920" s="253" t="s">
        <v>889</v>
      </c>
      <c r="G920" s="162" t="s">
        <v>324</v>
      </c>
      <c r="H920" s="253" t="s">
        <v>665</v>
      </c>
      <c r="I920" s="162" t="s">
        <v>460</v>
      </c>
      <c r="J920" s="209">
        <v>44328.0</v>
      </c>
      <c r="K920" s="211" t="s">
        <v>611</v>
      </c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  <c r="AA920" s="182"/>
      <c r="AB920" s="182"/>
      <c r="AC920" s="182"/>
      <c r="AD920" s="182"/>
      <c r="AE920" s="182"/>
      <c r="AF920" s="182"/>
      <c r="AG920" s="182"/>
      <c r="AH920" s="182"/>
      <c r="AI920" s="182"/>
      <c r="AJ920" s="182"/>
      <c r="AK920" s="182"/>
      <c r="AL920" s="182"/>
      <c r="AM920" s="182"/>
      <c r="AN920" s="182"/>
      <c r="AO920" s="182"/>
      <c r="AP920" s="182"/>
      <c r="AQ920" s="182"/>
      <c r="AR920" s="182"/>
      <c r="AS920" s="182"/>
      <c r="AT920" s="182"/>
      <c r="AU920" s="182"/>
    </row>
    <row r="921" ht="15.75" customHeight="1">
      <c r="A921" s="183">
        <v>44687.0</v>
      </c>
      <c r="B921" s="137" t="s">
        <v>1050</v>
      </c>
      <c r="C921" s="137" t="s">
        <v>515</v>
      </c>
      <c r="D921" s="173" t="s">
        <v>525</v>
      </c>
      <c r="E921" s="185">
        <v>100000.0</v>
      </c>
      <c r="F921" s="253" t="s">
        <v>1051</v>
      </c>
      <c r="G921" s="162" t="s">
        <v>324</v>
      </c>
      <c r="H921" s="253" t="s">
        <v>665</v>
      </c>
      <c r="I921" s="162" t="s">
        <v>462</v>
      </c>
      <c r="J921" s="209">
        <v>44323.0</v>
      </c>
      <c r="K921" s="211" t="s">
        <v>926</v>
      </c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  <c r="AA921" s="182"/>
      <c r="AB921" s="182"/>
      <c r="AC921" s="182"/>
      <c r="AD921" s="182"/>
      <c r="AE921" s="182"/>
      <c r="AF921" s="182"/>
      <c r="AG921" s="182"/>
      <c r="AH921" s="182"/>
      <c r="AI921" s="182"/>
      <c r="AJ921" s="182"/>
      <c r="AK921" s="182"/>
      <c r="AL921" s="182"/>
      <c r="AM921" s="182"/>
      <c r="AN921" s="182"/>
      <c r="AO921" s="182"/>
      <c r="AP921" s="182"/>
      <c r="AQ921" s="182"/>
      <c r="AR921" s="182"/>
      <c r="AS921" s="182"/>
      <c r="AT921" s="182"/>
      <c r="AU921" s="182"/>
    </row>
    <row r="922" ht="15.75" customHeight="1">
      <c r="A922" s="183">
        <v>44687.0</v>
      </c>
      <c r="B922" s="253">
        <v>4862815.0</v>
      </c>
      <c r="C922" s="137" t="s">
        <v>531</v>
      </c>
      <c r="D922" s="173" t="s">
        <v>525</v>
      </c>
      <c r="E922" s="185">
        <v>70000.0</v>
      </c>
      <c r="F922" s="137" t="s">
        <v>1272</v>
      </c>
      <c r="G922" s="162" t="s">
        <v>324</v>
      </c>
      <c r="H922" s="253" t="s">
        <v>66</v>
      </c>
      <c r="I922" s="162" t="s">
        <v>376</v>
      </c>
      <c r="J922" s="209">
        <v>44251.0</v>
      </c>
      <c r="K922" s="211" t="s">
        <v>518</v>
      </c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  <c r="AA922" s="182"/>
      <c r="AB922" s="182"/>
      <c r="AC922" s="182"/>
      <c r="AD922" s="182"/>
      <c r="AE922" s="182"/>
      <c r="AF922" s="182"/>
      <c r="AG922" s="182"/>
      <c r="AH922" s="182"/>
      <c r="AI922" s="182"/>
      <c r="AJ922" s="182"/>
      <c r="AK922" s="182"/>
      <c r="AL922" s="182"/>
      <c r="AM922" s="182"/>
      <c r="AN922" s="182"/>
      <c r="AO922" s="182"/>
      <c r="AP922" s="182"/>
      <c r="AQ922" s="182"/>
      <c r="AR922" s="182"/>
      <c r="AS922" s="182"/>
      <c r="AT922" s="182"/>
      <c r="AU922" s="182"/>
    </row>
    <row r="923" ht="15.75" customHeight="1">
      <c r="A923" s="183">
        <v>44691.0</v>
      </c>
      <c r="B923" s="253">
        <v>4345500.0</v>
      </c>
      <c r="C923" s="137" t="s">
        <v>515</v>
      </c>
      <c r="D923" s="173" t="s">
        <v>525</v>
      </c>
      <c r="E923" s="185">
        <v>35000.0</v>
      </c>
      <c r="F923" s="137" t="s">
        <v>538</v>
      </c>
      <c r="G923" s="162" t="s">
        <v>319</v>
      </c>
      <c r="H923" s="253" t="s">
        <v>42</v>
      </c>
      <c r="I923" s="162" t="s">
        <v>368</v>
      </c>
      <c r="J923" s="209">
        <v>43703.0</v>
      </c>
      <c r="K923" s="211" t="s">
        <v>521</v>
      </c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  <c r="AA923" s="182"/>
      <c r="AB923" s="182"/>
      <c r="AC923" s="182"/>
      <c r="AD923" s="182"/>
      <c r="AE923" s="182"/>
      <c r="AF923" s="182"/>
      <c r="AG923" s="182"/>
      <c r="AH923" s="182"/>
      <c r="AI923" s="182"/>
      <c r="AJ923" s="182"/>
      <c r="AK923" s="182"/>
      <c r="AL923" s="182"/>
      <c r="AM923" s="182"/>
      <c r="AN923" s="182"/>
      <c r="AO923" s="182"/>
      <c r="AP923" s="182"/>
      <c r="AQ923" s="182"/>
      <c r="AR923" s="182"/>
      <c r="AS923" s="182"/>
      <c r="AT923" s="182"/>
      <c r="AU923" s="182"/>
    </row>
    <row r="924" ht="15.75" customHeight="1">
      <c r="A924" s="183">
        <v>44691.0</v>
      </c>
      <c r="B924" s="137">
        <v>3952119.0</v>
      </c>
      <c r="C924" s="137" t="s">
        <v>531</v>
      </c>
      <c r="D924" s="173" t="s">
        <v>525</v>
      </c>
      <c r="E924" s="185">
        <v>7000.0</v>
      </c>
      <c r="F924" s="253" t="s">
        <v>1273</v>
      </c>
      <c r="G924" s="162" t="s">
        <v>324</v>
      </c>
      <c r="H924" s="253" t="s">
        <v>42</v>
      </c>
      <c r="I924" s="162" t="s">
        <v>489</v>
      </c>
      <c r="J924" s="209">
        <v>44335.0</v>
      </c>
      <c r="K924" s="211" t="s">
        <v>926</v>
      </c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182"/>
      <c r="AT924" s="182"/>
      <c r="AU924" s="182"/>
    </row>
    <row r="925" ht="15.75" customHeight="1">
      <c r="A925" s="183">
        <v>44691.0</v>
      </c>
      <c r="B925" s="137">
        <v>5681841.0</v>
      </c>
      <c r="C925" s="137" t="s">
        <v>531</v>
      </c>
      <c r="D925" s="173" t="s">
        <v>525</v>
      </c>
      <c r="E925" s="185">
        <v>50000.0</v>
      </c>
      <c r="F925" s="253" t="s">
        <v>1274</v>
      </c>
      <c r="G925" s="162" t="s">
        <v>324</v>
      </c>
      <c r="H925" s="173" t="s">
        <v>66</v>
      </c>
      <c r="I925" s="173" t="s">
        <v>452</v>
      </c>
      <c r="J925" s="220">
        <v>44469.0</v>
      </c>
      <c r="K925" s="211" t="s">
        <v>543</v>
      </c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182"/>
      <c r="AT925" s="182"/>
      <c r="AU925" s="182"/>
    </row>
    <row r="926" ht="15.75" customHeight="1">
      <c r="A926" s="183">
        <v>44691.0</v>
      </c>
      <c r="B926" s="137">
        <v>322629.0</v>
      </c>
      <c r="C926" s="137" t="s">
        <v>515</v>
      </c>
      <c r="D926" s="173" t="s">
        <v>525</v>
      </c>
      <c r="E926" s="185">
        <v>520000.0</v>
      </c>
      <c r="F926" s="253" t="s">
        <v>1275</v>
      </c>
      <c r="G926" s="162" t="s">
        <v>324</v>
      </c>
      <c r="H926" s="173" t="s">
        <v>665</v>
      </c>
      <c r="I926" s="173" t="s">
        <v>462</v>
      </c>
      <c r="J926" s="220">
        <v>44267.0</v>
      </c>
      <c r="K926" s="211" t="s">
        <v>529</v>
      </c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182"/>
      <c r="AT926" s="182"/>
      <c r="AU926" s="182"/>
    </row>
    <row r="927" ht="15.75" customHeight="1">
      <c r="A927" s="183">
        <v>44691.0</v>
      </c>
      <c r="B927" s="137" t="s">
        <v>886</v>
      </c>
      <c r="C927" s="137" t="s">
        <v>515</v>
      </c>
      <c r="D927" s="173" t="s">
        <v>525</v>
      </c>
      <c r="E927" s="185">
        <v>30995.22</v>
      </c>
      <c r="F927" s="253" t="s">
        <v>887</v>
      </c>
      <c r="G927" s="162" t="s">
        <v>324</v>
      </c>
      <c r="H927" s="253" t="s">
        <v>665</v>
      </c>
      <c r="I927" s="162" t="s">
        <v>462</v>
      </c>
      <c r="J927" s="209">
        <v>44280.0</v>
      </c>
      <c r="K927" s="211" t="s">
        <v>529</v>
      </c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182"/>
      <c r="AT927" s="182"/>
      <c r="AU927" s="182"/>
    </row>
    <row r="928" ht="15.75" customHeight="1">
      <c r="A928" s="183">
        <v>44692.0</v>
      </c>
      <c r="B928" s="137">
        <v>461432.0</v>
      </c>
      <c r="C928" s="137" t="s">
        <v>515</v>
      </c>
      <c r="D928" s="173" t="s">
        <v>525</v>
      </c>
      <c r="E928" s="185">
        <v>89300.0</v>
      </c>
      <c r="F928" s="253" t="s">
        <v>1276</v>
      </c>
      <c r="G928" s="162" t="s">
        <v>324</v>
      </c>
      <c r="H928" s="173" t="s">
        <v>665</v>
      </c>
      <c r="I928" s="173" t="s">
        <v>460</v>
      </c>
      <c r="J928" s="220">
        <v>44319.0</v>
      </c>
      <c r="K928" s="211" t="s">
        <v>518</v>
      </c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182"/>
      <c r="AT928" s="182"/>
      <c r="AU928" s="182"/>
    </row>
    <row r="929" ht="15.75" customHeight="1">
      <c r="A929" s="183">
        <v>44692.0</v>
      </c>
      <c r="B929" s="184" t="s">
        <v>1146</v>
      </c>
      <c r="C929" s="137" t="s">
        <v>531</v>
      </c>
      <c r="D929" s="173" t="s">
        <v>525</v>
      </c>
      <c r="E929" s="185">
        <v>30000.0</v>
      </c>
      <c r="F929" s="173" t="s">
        <v>1147</v>
      </c>
      <c r="G929" s="202" t="s">
        <v>324</v>
      </c>
      <c r="H929" s="173" t="s">
        <v>42</v>
      </c>
      <c r="I929" s="183" t="s">
        <v>446</v>
      </c>
      <c r="J929" s="183">
        <v>44594.0</v>
      </c>
      <c r="K929" s="173" t="s">
        <v>668</v>
      </c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182"/>
      <c r="AT929" s="182"/>
      <c r="AU929" s="182"/>
    </row>
    <row r="930" ht="15.75" customHeight="1">
      <c r="A930" s="183">
        <v>44693.0</v>
      </c>
      <c r="B930" s="137">
        <v>2214585.0</v>
      </c>
      <c r="C930" s="137" t="s">
        <v>531</v>
      </c>
      <c r="D930" s="173" t="s">
        <v>525</v>
      </c>
      <c r="E930" s="185">
        <v>296037.19</v>
      </c>
      <c r="F930" s="253" t="s">
        <v>1277</v>
      </c>
      <c r="G930" s="162" t="s">
        <v>41</v>
      </c>
      <c r="H930" s="173" t="s">
        <v>42</v>
      </c>
      <c r="I930" s="173" t="s">
        <v>370</v>
      </c>
      <c r="J930" s="220">
        <v>44085.0</v>
      </c>
      <c r="K930" s="211" t="s">
        <v>611</v>
      </c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182"/>
      <c r="AT930" s="182"/>
      <c r="AU930" s="182"/>
    </row>
    <row r="931" ht="15.75" customHeight="1">
      <c r="A931" s="183">
        <v>44693.0</v>
      </c>
      <c r="B931" s="137">
        <v>4886679.0</v>
      </c>
      <c r="C931" s="137" t="s">
        <v>531</v>
      </c>
      <c r="D931" s="173" t="s">
        <v>525</v>
      </c>
      <c r="E931" s="185">
        <v>187153.1</v>
      </c>
      <c r="F931" s="253" t="s">
        <v>1278</v>
      </c>
      <c r="G931" s="162" t="s">
        <v>41</v>
      </c>
      <c r="H931" s="173" t="s">
        <v>42</v>
      </c>
      <c r="I931" s="173" t="s">
        <v>339</v>
      </c>
      <c r="J931" s="173">
        <v>0.0</v>
      </c>
      <c r="K931" s="211" t="s">
        <v>926</v>
      </c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182"/>
      <c r="AT931" s="182"/>
      <c r="AU931" s="182"/>
    </row>
    <row r="932" ht="15.75" customHeight="1">
      <c r="A932" s="183">
        <v>44693.0</v>
      </c>
      <c r="B932" s="137">
        <v>4084071.0</v>
      </c>
      <c r="C932" s="137" t="s">
        <v>531</v>
      </c>
      <c r="D932" s="173" t="s">
        <v>525</v>
      </c>
      <c r="E932" s="185">
        <v>15000.0</v>
      </c>
      <c r="F932" s="253" t="s">
        <v>930</v>
      </c>
      <c r="G932" s="162" t="s">
        <v>324</v>
      </c>
      <c r="H932" s="253" t="s">
        <v>42</v>
      </c>
      <c r="I932" s="162" t="s">
        <v>487</v>
      </c>
      <c r="J932" s="209">
        <v>44326.0</v>
      </c>
      <c r="K932" s="211" t="s">
        <v>529</v>
      </c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182"/>
      <c r="AT932" s="182"/>
      <c r="AU932" s="182"/>
    </row>
    <row r="933" ht="15.75" customHeight="1">
      <c r="A933" s="183">
        <v>44693.0</v>
      </c>
      <c r="B933" s="197" t="s">
        <v>794</v>
      </c>
      <c r="C933" s="198" t="s">
        <v>515</v>
      </c>
      <c r="D933" s="173" t="s">
        <v>525</v>
      </c>
      <c r="E933" s="199">
        <v>10000.0</v>
      </c>
      <c r="F933" s="173" t="s">
        <v>795</v>
      </c>
      <c r="G933" s="183" t="s">
        <v>324</v>
      </c>
      <c r="H933" s="183" t="s">
        <v>665</v>
      </c>
      <c r="I933" s="183" t="s">
        <v>464</v>
      </c>
      <c r="J933" s="183">
        <v>44266.0</v>
      </c>
      <c r="K933" s="183" t="s">
        <v>543</v>
      </c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2"/>
      <c r="AC933" s="182"/>
      <c r="AD933" s="182"/>
      <c r="AE933" s="182"/>
      <c r="AF933" s="182"/>
      <c r="AG933" s="182"/>
      <c r="AH933" s="182"/>
      <c r="AI933" s="182"/>
      <c r="AJ933" s="182"/>
      <c r="AK933" s="182"/>
      <c r="AL933" s="182"/>
      <c r="AM933" s="182"/>
      <c r="AN933" s="182"/>
      <c r="AO933" s="182"/>
      <c r="AP933" s="182"/>
      <c r="AQ933" s="182"/>
      <c r="AR933" s="182"/>
      <c r="AS933" s="182"/>
      <c r="AT933" s="182"/>
      <c r="AU933" s="182"/>
    </row>
    <row r="934" ht="15.75" customHeight="1">
      <c r="A934" s="183">
        <v>44694.0</v>
      </c>
      <c r="B934" s="137">
        <v>4401235.0</v>
      </c>
      <c r="C934" s="137" t="s">
        <v>531</v>
      </c>
      <c r="D934" s="173" t="s">
        <v>525</v>
      </c>
      <c r="E934" s="185">
        <v>59000.0</v>
      </c>
      <c r="F934" s="253" t="s">
        <v>1279</v>
      </c>
      <c r="G934" s="215" t="s">
        <v>324</v>
      </c>
      <c r="H934" s="215" t="s">
        <v>42</v>
      </c>
      <c r="I934" s="215" t="s">
        <v>486</v>
      </c>
      <c r="J934" s="209">
        <v>44089.0</v>
      </c>
      <c r="K934" s="211" t="s">
        <v>668</v>
      </c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2"/>
      <c r="AC934" s="182"/>
      <c r="AD934" s="182"/>
      <c r="AE934" s="182"/>
      <c r="AF934" s="182"/>
      <c r="AG934" s="182"/>
      <c r="AH934" s="182"/>
      <c r="AI934" s="182"/>
      <c r="AJ934" s="182"/>
      <c r="AK934" s="182"/>
      <c r="AL934" s="182"/>
      <c r="AM934" s="182"/>
      <c r="AN934" s="182"/>
      <c r="AO934" s="182"/>
      <c r="AP934" s="182"/>
      <c r="AQ934" s="182"/>
      <c r="AR934" s="182"/>
      <c r="AS934" s="182"/>
      <c r="AT934" s="182"/>
      <c r="AU934" s="182"/>
    </row>
    <row r="935" ht="15.75" customHeight="1">
      <c r="A935" s="183">
        <v>44694.0</v>
      </c>
      <c r="B935" s="137">
        <v>7438369.0</v>
      </c>
      <c r="C935" s="137" t="s">
        <v>531</v>
      </c>
      <c r="D935" s="173" t="s">
        <v>516</v>
      </c>
      <c r="E935" s="185">
        <v>28617.08</v>
      </c>
      <c r="F935" s="253" t="s">
        <v>1230</v>
      </c>
      <c r="G935" s="162" t="s">
        <v>41</v>
      </c>
      <c r="H935" s="253" t="s">
        <v>42</v>
      </c>
      <c r="I935" s="162" t="s">
        <v>343</v>
      </c>
      <c r="J935" s="209">
        <v>44551.0</v>
      </c>
      <c r="K935" s="211" t="s">
        <v>518</v>
      </c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2"/>
      <c r="AC935" s="182"/>
      <c r="AD935" s="182"/>
      <c r="AE935" s="182"/>
      <c r="AF935" s="182"/>
      <c r="AG935" s="182"/>
      <c r="AH935" s="182"/>
      <c r="AI935" s="182"/>
      <c r="AJ935" s="182"/>
      <c r="AK935" s="182"/>
      <c r="AL935" s="182"/>
      <c r="AM935" s="182"/>
      <c r="AN935" s="182"/>
      <c r="AO935" s="182"/>
      <c r="AP935" s="182"/>
      <c r="AQ935" s="182"/>
      <c r="AR935" s="182"/>
      <c r="AS935" s="182"/>
      <c r="AT935" s="182"/>
      <c r="AU935" s="182"/>
    </row>
    <row r="936" ht="15.75" customHeight="1">
      <c r="A936" s="183">
        <v>44694.0</v>
      </c>
      <c r="B936" s="137">
        <v>7542389.0</v>
      </c>
      <c r="C936" s="137" t="s">
        <v>531</v>
      </c>
      <c r="D936" s="173" t="s">
        <v>516</v>
      </c>
      <c r="E936" s="185">
        <v>131457.67</v>
      </c>
      <c r="F936" s="253" t="s">
        <v>1230</v>
      </c>
      <c r="G936" s="162" t="s">
        <v>41</v>
      </c>
      <c r="H936" s="253" t="s">
        <v>42</v>
      </c>
      <c r="I936" s="162" t="s">
        <v>343</v>
      </c>
      <c r="J936" s="209">
        <v>44579.0</v>
      </c>
      <c r="K936" s="211" t="s">
        <v>668</v>
      </c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2"/>
      <c r="AC936" s="182"/>
      <c r="AD936" s="182"/>
      <c r="AE936" s="182"/>
      <c r="AF936" s="182"/>
      <c r="AG936" s="182"/>
      <c r="AH936" s="182"/>
      <c r="AI936" s="182"/>
      <c r="AJ936" s="182"/>
      <c r="AK936" s="182"/>
      <c r="AL936" s="182"/>
      <c r="AM936" s="182"/>
      <c r="AN936" s="182"/>
      <c r="AO936" s="182"/>
      <c r="AP936" s="182"/>
      <c r="AQ936" s="182"/>
      <c r="AR936" s="182"/>
      <c r="AS936" s="182"/>
      <c r="AT936" s="182"/>
      <c r="AU936" s="182"/>
    </row>
    <row r="937" ht="15.75" customHeight="1">
      <c r="A937" s="183">
        <v>44694.0</v>
      </c>
      <c r="B937" s="137">
        <v>461432.0</v>
      </c>
      <c r="C937" s="137" t="s">
        <v>515</v>
      </c>
      <c r="D937" s="173" t="s">
        <v>525</v>
      </c>
      <c r="E937" s="185">
        <v>1000.0</v>
      </c>
      <c r="F937" s="253" t="s">
        <v>1276</v>
      </c>
      <c r="G937" s="162" t="s">
        <v>324</v>
      </c>
      <c r="H937" s="173" t="s">
        <v>665</v>
      </c>
      <c r="I937" s="173" t="s">
        <v>460</v>
      </c>
      <c r="J937" s="220">
        <v>44319.0</v>
      </c>
      <c r="K937" s="211" t="s">
        <v>518</v>
      </c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2"/>
      <c r="AC937" s="182"/>
      <c r="AD937" s="182"/>
      <c r="AE937" s="182"/>
      <c r="AF937" s="182"/>
      <c r="AG937" s="182"/>
      <c r="AH937" s="182"/>
      <c r="AI937" s="182"/>
      <c r="AJ937" s="182"/>
      <c r="AK937" s="182"/>
      <c r="AL937" s="182"/>
      <c r="AM937" s="182"/>
      <c r="AN937" s="182"/>
      <c r="AO937" s="182"/>
      <c r="AP937" s="182"/>
      <c r="AQ937" s="182"/>
      <c r="AR937" s="182"/>
      <c r="AS937" s="182"/>
      <c r="AT937" s="182"/>
      <c r="AU937" s="182"/>
    </row>
    <row r="938" ht="15.75" customHeight="1">
      <c r="A938" s="183">
        <v>44694.0</v>
      </c>
      <c r="B938" s="253" t="s">
        <v>1153</v>
      </c>
      <c r="C938" s="137" t="s">
        <v>515</v>
      </c>
      <c r="D938" s="173" t="s">
        <v>525</v>
      </c>
      <c r="E938" s="185">
        <v>20000.0</v>
      </c>
      <c r="F938" s="137" t="s">
        <v>1202</v>
      </c>
      <c r="G938" s="162" t="s">
        <v>324</v>
      </c>
      <c r="H938" s="253" t="s">
        <v>665</v>
      </c>
      <c r="I938" s="162" t="s">
        <v>462</v>
      </c>
      <c r="J938" s="209">
        <v>44263.0</v>
      </c>
      <c r="K938" s="211" t="s">
        <v>543</v>
      </c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182"/>
      <c r="AT938" s="182"/>
      <c r="AU938" s="182"/>
    </row>
    <row r="939" ht="15.75" customHeight="1">
      <c r="A939" s="183">
        <v>44698.0</v>
      </c>
      <c r="B939" s="137">
        <v>320910.0</v>
      </c>
      <c r="C939" s="137" t="s">
        <v>515</v>
      </c>
      <c r="D939" s="173" t="s">
        <v>525</v>
      </c>
      <c r="E939" s="185">
        <v>54000.0</v>
      </c>
      <c r="F939" s="253" t="s">
        <v>1280</v>
      </c>
      <c r="G939" s="162" t="s">
        <v>324</v>
      </c>
      <c r="H939" s="253" t="s">
        <v>665</v>
      </c>
      <c r="I939" s="162" t="s">
        <v>462</v>
      </c>
      <c r="J939" s="209">
        <v>44328.0</v>
      </c>
      <c r="K939" s="211" t="s">
        <v>529</v>
      </c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182"/>
      <c r="AT939" s="182"/>
      <c r="AU939" s="182"/>
    </row>
    <row r="940" ht="15.75" customHeight="1">
      <c r="A940" s="212">
        <v>44701.0</v>
      </c>
      <c r="B940" s="213" t="s">
        <v>986</v>
      </c>
      <c r="C940" s="214" t="s">
        <v>515</v>
      </c>
      <c r="D940" s="215" t="s">
        <v>516</v>
      </c>
      <c r="E940" s="216">
        <v>120119.71</v>
      </c>
      <c r="F940" s="215" t="s">
        <v>988</v>
      </c>
      <c r="G940" s="215" t="s">
        <v>324</v>
      </c>
      <c r="H940" s="215" t="s">
        <v>665</v>
      </c>
      <c r="I940" s="215" t="s">
        <v>460</v>
      </c>
      <c r="J940" s="217">
        <v>44391.0</v>
      </c>
      <c r="K940" s="214" t="s">
        <v>529</v>
      </c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182"/>
      <c r="AT940" s="182"/>
      <c r="AU940" s="182"/>
    </row>
    <row r="941" ht="15.75" customHeight="1">
      <c r="A941" s="183">
        <v>44704.0</v>
      </c>
      <c r="B941" s="137">
        <v>461432.0</v>
      </c>
      <c r="C941" s="137" t="s">
        <v>515</v>
      </c>
      <c r="D941" s="173" t="s">
        <v>525</v>
      </c>
      <c r="E941" s="185">
        <v>12200.0</v>
      </c>
      <c r="F941" s="253" t="s">
        <v>1276</v>
      </c>
      <c r="G941" s="162" t="s">
        <v>324</v>
      </c>
      <c r="H941" s="173" t="s">
        <v>665</v>
      </c>
      <c r="I941" s="173" t="s">
        <v>460</v>
      </c>
      <c r="J941" s="220">
        <v>44319.0</v>
      </c>
      <c r="K941" s="211" t="s">
        <v>518</v>
      </c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182"/>
      <c r="AT941" s="182"/>
      <c r="AU941" s="182"/>
    </row>
    <row r="942" ht="15.75" customHeight="1">
      <c r="A942" s="183">
        <v>44704.0</v>
      </c>
      <c r="B942" s="137">
        <v>5593800.0</v>
      </c>
      <c r="C942" s="137" t="s">
        <v>531</v>
      </c>
      <c r="D942" s="173" t="s">
        <v>516</v>
      </c>
      <c r="E942" s="185">
        <v>97983.24</v>
      </c>
      <c r="F942" s="253" t="s">
        <v>1281</v>
      </c>
      <c r="G942" s="162" t="s">
        <v>324</v>
      </c>
      <c r="H942" s="253" t="s">
        <v>66</v>
      </c>
      <c r="I942" s="162" t="s">
        <v>376</v>
      </c>
      <c r="J942" s="209">
        <v>44344.0</v>
      </c>
      <c r="K942" s="137" t="s">
        <v>611</v>
      </c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182"/>
      <c r="AT942" s="182"/>
      <c r="AU942" s="182"/>
    </row>
    <row r="943" ht="15.75" customHeight="1">
      <c r="A943" s="183">
        <v>44704.0</v>
      </c>
      <c r="B943" s="137">
        <v>6986262.0</v>
      </c>
      <c r="C943" s="137" t="s">
        <v>531</v>
      </c>
      <c r="D943" s="173" t="s">
        <v>525</v>
      </c>
      <c r="E943" s="185">
        <v>20000.0</v>
      </c>
      <c r="F943" s="253" t="s">
        <v>1177</v>
      </c>
      <c r="G943" s="162" t="s">
        <v>324</v>
      </c>
      <c r="H943" s="253" t="s">
        <v>66</v>
      </c>
      <c r="I943" s="162" t="s">
        <v>395</v>
      </c>
      <c r="J943" s="209">
        <v>44503.0</v>
      </c>
      <c r="K943" s="137" t="s">
        <v>926</v>
      </c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182"/>
      <c r="AT943" s="182"/>
      <c r="AU943" s="182"/>
    </row>
    <row r="944" ht="15.75" customHeight="1">
      <c r="A944" s="183">
        <v>44705.0</v>
      </c>
      <c r="B944" s="262" t="s">
        <v>1282</v>
      </c>
      <c r="C944" s="257" t="s">
        <v>531</v>
      </c>
      <c r="D944" s="258" t="s">
        <v>525</v>
      </c>
      <c r="E944" s="259">
        <v>150000.0</v>
      </c>
      <c r="F944" s="263" t="s">
        <v>1283</v>
      </c>
      <c r="G944" s="241" t="s">
        <v>324</v>
      </c>
      <c r="H944" s="263" t="s">
        <v>66</v>
      </c>
      <c r="I944" s="241" t="s">
        <v>478</v>
      </c>
      <c r="J944" s="264">
        <v>44130.0</v>
      </c>
      <c r="K944" s="257" t="s">
        <v>529</v>
      </c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182"/>
      <c r="AT944" s="182"/>
      <c r="AU944" s="182"/>
    </row>
    <row r="945" ht="15.75" customHeight="1">
      <c r="A945" s="183">
        <v>44707.0</v>
      </c>
      <c r="B945" s="257">
        <v>6866947.0</v>
      </c>
      <c r="C945" s="257" t="s">
        <v>531</v>
      </c>
      <c r="D945" s="258" t="s">
        <v>525</v>
      </c>
      <c r="E945" s="259">
        <v>5000.0</v>
      </c>
      <c r="F945" s="263" t="s">
        <v>1284</v>
      </c>
      <c r="G945" s="241" t="s">
        <v>324</v>
      </c>
      <c r="H945" s="263" t="s">
        <v>66</v>
      </c>
      <c r="I945" s="241" t="s">
        <v>376</v>
      </c>
      <c r="J945" s="264">
        <v>44497.0</v>
      </c>
      <c r="K945" s="257" t="s">
        <v>543</v>
      </c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182"/>
      <c r="AT945" s="182"/>
      <c r="AU945" s="182"/>
    </row>
    <row r="946" ht="15.75" customHeight="1">
      <c r="A946" s="183">
        <v>44707.0</v>
      </c>
      <c r="B946" s="257">
        <v>385035.0</v>
      </c>
      <c r="C946" s="257" t="s">
        <v>515</v>
      </c>
      <c r="D946" s="258" t="s">
        <v>525</v>
      </c>
      <c r="E946" s="259">
        <v>53252.0</v>
      </c>
      <c r="F946" s="263" t="s">
        <v>1285</v>
      </c>
      <c r="G946" s="258" t="s">
        <v>319</v>
      </c>
      <c r="H946" s="258" t="s">
        <v>42</v>
      </c>
      <c r="I946" s="258" t="s">
        <v>368</v>
      </c>
      <c r="J946" s="265">
        <v>43811.0</v>
      </c>
      <c r="K946" s="266" t="s">
        <v>543</v>
      </c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2"/>
      <c r="AD946" s="182"/>
      <c r="AE946" s="182"/>
      <c r="AF946" s="182"/>
      <c r="AG946" s="182"/>
      <c r="AH946" s="182"/>
      <c r="AI946" s="182"/>
      <c r="AJ946" s="182"/>
      <c r="AK946" s="182"/>
      <c r="AL946" s="182"/>
      <c r="AM946" s="182"/>
      <c r="AN946" s="182"/>
      <c r="AO946" s="182"/>
      <c r="AP946" s="182"/>
      <c r="AQ946" s="182"/>
      <c r="AR946" s="182"/>
      <c r="AS946" s="182"/>
      <c r="AT946" s="182"/>
      <c r="AU946" s="182"/>
    </row>
    <row r="947" ht="15.75" customHeight="1">
      <c r="A947" s="183">
        <v>44707.0</v>
      </c>
      <c r="B947" s="257">
        <v>798500.0</v>
      </c>
      <c r="C947" s="257" t="s">
        <v>515</v>
      </c>
      <c r="D947" s="258" t="s">
        <v>525</v>
      </c>
      <c r="E947" s="259">
        <v>15000.0</v>
      </c>
      <c r="F947" s="263" t="s">
        <v>1286</v>
      </c>
      <c r="G947" s="241" t="s">
        <v>324</v>
      </c>
      <c r="H947" s="258" t="s">
        <v>665</v>
      </c>
      <c r="I947" s="258" t="s">
        <v>464</v>
      </c>
      <c r="J947" s="267">
        <v>44299.0</v>
      </c>
      <c r="K947" s="266" t="s">
        <v>529</v>
      </c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2"/>
      <c r="AC947" s="182"/>
      <c r="AD947" s="182"/>
      <c r="AE947" s="182"/>
      <c r="AF947" s="182"/>
      <c r="AG947" s="182"/>
      <c r="AH947" s="182"/>
      <c r="AI947" s="182"/>
      <c r="AJ947" s="182"/>
      <c r="AK947" s="182"/>
      <c r="AL947" s="182"/>
      <c r="AM947" s="182"/>
      <c r="AN947" s="182"/>
      <c r="AO947" s="182"/>
      <c r="AP947" s="182"/>
      <c r="AQ947" s="182"/>
      <c r="AR947" s="182"/>
      <c r="AS947" s="182"/>
      <c r="AT947" s="182"/>
      <c r="AU947" s="182"/>
    </row>
    <row r="948" ht="15.75" customHeight="1">
      <c r="A948" s="183">
        <v>44713.0</v>
      </c>
      <c r="B948" s="257">
        <v>4681835.0</v>
      </c>
      <c r="C948" s="257" t="s">
        <v>531</v>
      </c>
      <c r="D948" s="258" t="s">
        <v>516</v>
      </c>
      <c r="E948" s="259">
        <v>93639.74</v>
      </c>
      <c r="F948" s="263" t="s">
        <v>1287</v>
      </c>
      <c r="G948" s="241" t="s">
        <v>41</v>
      </c>
      <c r="H948" s="258" t="s">
        <v>42</v>
      </c>
      <c r="I948" s="258" t="s">
        <v>370</v>
      </c>
      <c r="J948" s="267">
        <v>44204.0</v>
      </c>
      <c r="K948" s="266" t="s">
        <v>611</v>
      </c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2"/>
      <c r="AC948" s="182"/>
      <c r="AD948" s="182"/>
      <c r="AE948" s="182"/>
      <c r="AF948" s="182"/>
      <c r="AG948" s="182"/>
      <c r="AH948" s="182"/>
      <c r="AI948" s="182"/>
      <c r="AJ948" s="182"/>
      <c r="AK948" s="182"/>
      <c r="AL948" s="182"/>
      <c r="AM948" s="182"/>
      <c r="AN948" s="182"/>
      <c r="AO948" s="182"/>
      <c r="AP948" s="182"/>
      <c r="AQ948" s="182"/>
      <c r="AR948" s="182"/>
      <c r="AS948" s="182"/>
      <c r="AT948" s="182"/>
      <c r="AU948" s="182"/>
    </row>
    <row r="949" ht="15.75" customHeight="1">
      <c r="A949" s="212">
        <v>44713.0</v>
      </c>
      <c r="B949" s="268" t="s">
        <v>876</v>
      </c>
      <c r="C949" s="269" t="s">
        <v>531</v>
      </c>
      <c r="D949" s="270" t="s">
        <v>525</v>
      </c>
      <c r="E949" s="271">
        <v>4000.0</v>
      </c>
      <c r="F949" s="270" t="s">
        <v>877</v>
      </c>
      <c r="G949" s="270" t="s">
        <v>324</v>
      </c>
      <c r="H949" s="270" t="s">
        <v>66</v>
      </c>
      <c r="I949" s="270" t="s">
        <v>376</v>
      </c>
      <c r="J949" s="272">
        <v>44407.0</v>
      </c>
      <c r="K949" s="269" t="s">
        <v>828</v>
      </c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  <c r="AA949" s="182"/>
      <c r="AB949" s="182"/>
      <c r="AC949" s="182"/>
      <c r="AD949" s="182"/>
      <c r="AE949" s="182"/>
      <c r="AF949" s="182"/>
      <c r="AG949" s="182"/>
      <c r="AH949" s="182"/>
      <c r="AI949" s="182"/>
      <c r="AJ949" s="182"/>
      <c r="AK949" s="182"/>
      <c r="AL949" s="182"/>
      <c r="AM949" s="182"/>
      <c r="AN949" s="182"/>
      <c r="AO949" s="182"/>
      <c r="AP949" s="182"/>
      <c r="AQ949" s="182"/>
      <c r="AR949" s="182"/>
      <c r="AS949" s="182"/>
      <c r="AT949" s="182"/>
      <c r="AU949" s="182"/>
    </row>
    <row r="950" ht="15.75" customHeight="1">
      <c r="A950" s="183">
        <v>44714.0</v>
      </c>
      <c r="B950" s="257">
        <v>2956150.0</v>
      </c>
      <c r="C950" s="257" t="s">
        <v>565</v>
      </c>
      <c r="D950" s="258" t="s">
        <v>525</v>
      </c>
      <c r="E950" s="259">
        <v>3000.0</v>
      </c>
      <c r="F950" s="263" t="s">
        <v>654</v>
      </c>
      <c r="G950" s="241" t="s">
        <v>324</v>
      </c>
      <c r="H950" s="258" t="s">
        <v>42</v>
      </c>
      <c r="I950" s="258" t="s">
        <v>341</v>
      </c>
      <c r="J950" s="267">
        <v>44062.0</v>
      </c>
      <c r="K950" s="266" t="s">
        <v>529</v>
      </c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182"/>
      <c r="AT950" s="182"/>
      <c r="AU950" s="182"/>
    </row>
    <row r="951" ht="15.75" customHeight="1">
      <c r="A951" s="212">
        <v>44715.0</v>
      </c>
      <c r="B951" s="268">
        <v>3553004.0</v>
      </c>
      <c r="C951" s="269" t="s">
        <v>531</v>
      </c>
      <c r="D951" s="270" t="s">
        <v>551</v>
      </c>
      <c r="E951" s="271">
        <v>73682.14</v>
      </c>
      <c r="F951" s="270" t="s">
        <v>1288</v>
      </c>
      <c r="G951" s="270" t="s">
        <v>319</v>
      </c>
      <c r="H951" s="270" t="s">
        <v>42</v>
      </c>
      <c r="I951" s="270" t="s">
        <v>319</v>
      </c>
      <c r="J951" s="272">
        <v>43742.0</v>
      </c>
      <c r="K951" s="269" t="s">
        <v>521</v>
      </c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  <c r="AA951" s="182"/>
      <c r="AB951" s="182"/>
      <c r="AC951" s="182"/>
      <c r="AD951" s="182"/>
      <c r="AE951" s="182"/>
      <c r="AF951" s="182"/>
      <c r="AG951" s="182"/>
      <c r="AH951" s="182"/>
      <c r="AI951" s="182"/>
      <c r="AJ951" s="182"/>
      <c r="AK951" s="182"/>
      <c r="AL951" s="182"/>
      <c r="AM951" s="182"/>
      <c r="AN951" s="182"/>
      <c r="AO951" s="182"/>
      <c r="AP951" s="182"/>
      <c r="AQ951" s="182"/>
      <c r="AR951" s="182"/>
      <c r="AS951" s="182"/>
      <c r="AT951" s="182"/>
      <c r="AU951" s="182"/>
    </row>
    <row r="952" ht="15.75" customHeight="1">
      <c r="A952" s="212">
        <v>44718.0</v>
      </c>
      <c r="B952" s="268" t="s">
        <v>1289</v>
      </c>
      <c r="C952" s="269" t="s">
        <v>531</v>
      </c>
      <c r="D952" s="270" t="s">
        <v>516</v>
      </c>
      <c r="E952" s="271" t="s">
        <v>1290</v>
      </c>
      <c r="F952" s="270" t="s">
        <v>1291</v>
      </c>
      <c r="G952" s="270" t="s">
        <v>324</v>
      </c>
      <c r="H952" s="270" t="s">
        <v>66</v>
      </c>
      <c r="I952" s="270" t="s">
        <v>376</v>
      </c>
      <c r="J952" s="272">
        <v>44405.0</v>
      </c>
      <c r="K952" s="269" t="s">
        <v>518</v>
      </c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2"/>
      <c r="AC952" s="182"/>
      <c r="AD952" s="182"/>
      <c r="AE952" s="182"/>
      <c r="AF952" s="182"/>
      <c r="AG952" s="182"/>
      <c r="AH952" s="182"/>
      <c r="AI952" s="182"/>
      <c r="AJ952" s="182"/>
      <c r="AK952" s="182"/>
      <c r="AL952" s="182"/>
      <c r="AM952" s="182"/>
      <c r="AN952" s="182"/>
      <c r="AO952" s="182"/>
      <c r="AP952" s="182"/>
      <c r="AQ952" s="182"/>
      <c r="AR952" s="182"/>
      <c r="AS952" s="182"/>
      <c r="AT952" s="182"/>
      <c r="AU952" s="182"/>
    </row>
    <row r="953" ht="15.75" customHeight="1">
      <c r="A953" s="212">
        <v>44718.0</v>
      </c>
      <c r="B953" s="268" t="s">
        <v>929</v>
      </c>
      <c r="C953" s="269" t="s">
        <v>531</v>
      </c>
      <c r="D953" s="270" t="s">
        <v>525</v>
      </c>
      <c r="E953" s="271">
        <v>127458.23</v>
      </c>
      <c r="F953" s="270" t="s">
        <v>930</v>
      </c>
      <c r="G953" s="270" t="s">
        <v>324</v>
      </c>
      <c r="H953" s="270" t="s">
        <v>42</v>
      </c>
      <c r="I953" s="270" t="s">
        <v>487</v>
      </c>
      <c r="J953" s="272">
        <v>44326.0</v>
      </c>
      <c r="K953" s="269" t="s">
        <v>668</v>
      </c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182"/>
      <c r="AT953" s="182"/>
      <c r="AU953" s="182"/>
    </row>
    <row r="954" ht="15.75" customHeight="1">
      <c r="A954" s="212">
        <v>44719.0</v>
      </c>
      <c r="B954" s="268" t="s">
        <v>1292</v>
      </c>
      <c r="C954" s="269" t="s">
        <v>531</v>
      </c>
      <c r="D954" s="270" t="s">
        <v>551</v>
      </c>
      <c r="E954" s="271">
        <v>185758.05</v>
      </c>
      <c r="F954" s="270" t="s">
        <v>1293</v>
      </c>
      <c r="G954" s="270" t="s">
        <v>41</v>
      </c>
      <c r="H954" s="270" t="s">
        <v>42</v>
      </c>
      <c r="I954" s="270" t="s">
        <v>392</v>
      </c>
      <c r="J954" s="272">
        <v>44218.0</v>
      </c>
      <c r="K954" s="269" t="s">
        <v>518</v>
      </c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/>
      <c r="AR954" s="182"/>
      <c r="AS954" s="182"/>
      <c r="AT954" s="182"/>
      <c r="AU954" s="182"/>
    </row>
    <row r="955" ht="15.75" customHeight="1">
      <c r="A955" s="212">
        <v>44719.0</v>
      </c>
      <c r="B955" s="268" t="s">
        <v>1294</v>
      </c>
      <c r="C955" s="269" t="s">
        <v>531</v>
      </c>
      <c r="D955" s="270" t="s">
        <v>525</v>
      </c>
      <c r="E955" s="271">
        <v>470001.08</v>
      </c>
      <c r="F955" s="270" t="s">
        <v>1295</v>
      </c>
      <c r="G955" s="270" t="s">
        <v>41</v>
      </c>
      <c r="H955" s="270" t="s">
        <v>42</v>
      </c>
      <c r="I955" s="270" t="s">
        <v>380</v>
      </c>
      <c r="J955" s="272">
        <v>44103.0</v>
      </c>
      <c r="K955" s="269" t="s">
        <v>543</v>
      </c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2"/>
      <c r="AC955" s="182"/>
      <c r="AD955" s="182"/>
      <c r="AE955" s="182"/>
      <c r="AF955" s="182"/>
      <c r="AG955" s="182"/>
      <c r="AH955" s="182"/>
      <c r="AI955" s="182"/>
      <c r="AJ955" s="182"/>
      <c r="AK955" s="182"/>
      <c r="AL955" s="182"/>
      <c r="AM955" s="182"/>
      <c r="AN955" s="182"/>
      <c r="AO955" s="182"/>
      <c r="AP955" s="182"/>
      <c r="AQ955" s="182"/>
      <c r="AR955" s="182"/>
      <c r="AS955" s="182"/>
      <c r="AT955" s="182"/>
      <c r="AU955" s="182"/>
    </row>
    <row r="956" ht="15.75" customHeight="1">
      <c r="A956" s="212">
        <v>44720.0</v>
      </c>
      <c r="B956" s="268" t="s">
        <v>1193</v>
      </c>
      <c r="C956" s="269" t="s">
        <v>531</v>
      </c>
      <c r="D956" s="270" t="s">
        <v>525</v>
      </c>
      <c r="E956" s="271">
        <v>30000.0</v>
      </c>
      <c r="F956" s="270" t="s">
        <v>1194</v>
      </c>
      <c r="G956" s="270" t="s">
        <v>324</v>
      </c>
      <c r="H956" s="270" t="s">
        <v>66</v>
      </c>
      <c r="I956" s="270" t="s">
        <v>491</v>
      </c>
      <c r="J956" s="272">
        <v>44645.0</v>
      </c>
      <c r="K956" s="269" t="s">
        <v>529</v>
      </c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182"/>
      <c r="AT956" s="182"/>
      <c r="AU956" s="182"/>
    </row>
    <row r="957" ht="15.75" customHeight="1">
      <c r="A957" s="212">
        <v>44721.0</v>
      </c>
      <c r="B957" s="268" t="s">
        <v>1070</v>
      </c>
      <c r="C957" s="269" t="s">
        <v>531</v>
      </c>
      <c r="D957" s="270" t="s">
        <v>525</v>
      </c>
      <c r="E957" s="271">
        <v>20000.0</v>
      </c>
      <c r="F957" s="270" t="s">
        <v>1071</v>
      </c>
      <c r="G957" s="270" t="s">
        <v>324</v>
      </c>
      <c r="H957" s="270" t="s">
        <v>42</v>
      </c>
      <c r="I957" s="270" t="s">
        <v>409</v>
      </c>
      <c r="J957" s="272">
        <v>44399.0</v>
      </c>
      <c r="K957" s="269" t="s">
        <v>529</v>
      </c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  <c r="AO957" s="182"/>
      <c r="AP957" s="182"/>
      <c r="AQ957" s="182"/>
      <c r="AR957" s="182"/>
      <c r="AS957" s="182"/>
      <c r="AT957" s="182"/>
      <c r="AU957" s="182"/>
    </row>
    <row r="958" ht="15.75" customHeight="1">
      <c r="A958" s="212">
        <v>44726.0</v>
      </c>
      <c r="B958" s="268" t="s">
        <v>1146</v>
      </c>
      <c r="C958" s="269" t="s">
        <v>531</v>
      </c>
      <c r="D958" s="270" t="s">
        <v>525</v>
      </c>
      <c r="E958" s="271">
        <v>20000.0</v>
      </c>
      <c r="F958" s="270" t="s">
        <v>1147</v>
      </c>
      <c r="G958" s="270" t="s">
        <v>324</v>
      </c>
      <c r="H958" s="270" t="s">
        <v>42</v>
      </c>
      <c r="I958" s="270" t="s">
        <v>446</v>
      </c>
      <c r="J958" s="272">
        <v>44594.0</v>
      </c>
      <c r="K958" s="269" t="s">
        <v>668</v>
      </c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182"/>
      <c r="AT958" s="182"/>
      <c r="AU958" s="182"/>
    </row>
    <row r="959" ht="15.75" customHeight="1">
      <c r="A959" s="212">
        <v>44727.0</v>
      </c>
      <c r="B959" s="268" t="s">
        <v>1296</v>
      </c>
      <c r="C959" s="269" t="s">
        <v>531</v>
      </c>
      <c r="D959" s="270" t="s">
        <v>516</v>
      </c>
      <c r="E959" s="271">
        <v>9396.31</v>
      </c>
      <c r="F959" s="270" t="s">
        <v>1297</v>
      </c>
      <c r="G959" s="270" t="s">
        <v>324</v>
      </c>
      <c r="H959" s="270" t="s">
        <v>42</v>
      </c>
      <c r="I959" s="270" t="s">
        <v>488</v>
      </c>
      <c r="J959" s="272">
        <v>44323.0</v>
      </c>
      <c r="K959" s="269" t="s">
        <v>668</v>
      </c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182"/>
      <c r="AT959" s="182"/>
      <c r="AU959" s="182"/>
    </row>
    <row r="960" ht="15.75" customHeight="1">
      <c r="A960" s="212">
        <v>44727.0</v>
      </c>
      <c r="B960" s="268" t="s">
        <v>1298</v>
      </c>
      <c r="C960" s="269" t="s">
        <v>531</v>
      </c>
      <c r="D960" s="270" t="s">
        <v>525</v>
      </c>
      <c r="E960" s="271">
        <v>44000.0</v>
      </c>
      <c r="F960" s="270" t="s">
        <v>1299</v>
      </c>
      <c r="G960" s="270" t="s">
        <v>41</v>
      </c>
      <c r="H960" s="270" t="s">
        <v>42</v>
      </c>
      <c r="I960" s="270">
        <v>4551730.0</v>
      </c>
      <c r="J960" s="272">
        <v>44138.0</v>
      </c>
      <c r="K960" s="269" t="s">
        <v>543</v>
      </c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182"/>
      <c r="AT960" s="182"/>
      <c r="AU960" s="182"/>
    </row>
    <row r="961" ht="15.75" customHeight="1">
      <c r="A961" s="212">
        <v>44732.0</v>
      </c>
      <c r="B961" s="268">
        <v>4068685.0</v>
      </c>
      <c r="C961" s="269" t="s">
        <v>531</v>
      </c>
      <c r="D961" s="270" t="s">
        <v>525</v>
      </c>
      <c r="E961" s="271">
        <v>250000.0</v>
      </c>
      <c r="F961" s="270" t="s">
        <v>1283</v>
      </c>
      <c r="G961" s="270" t="s">
        <v>324</v>
      </c>
      <c r="H961" s="270" t="s">
        <v>66</v>
      </c>
      <c r="I961" s="270" t="s">
        <v>478</v>
      </c>
      <c r="J961" s="272">
        <v>44130.0</v>
      </c>
      <c r="K961" s="269" t="s">
        <v>529</v>
      </c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182"/>
      <c r="AT961" s="182"/>
      <c r="AU961" s="182"/>
    </row>
    <row r="962" ht="15.75" customHeight="1">
      <c r="A962" s="212">
        <v>44734.0</v>
      </c>
      <c r="B962" s="268" t="s">
        <v>1294</v>
      </c>
      <c r="C962" s="269" t="s">
        <v>531</v>
      </c>
      <c r="D962" s="270" t="s">
        <v>525</v>
      </c>
      <c r="E962" s="271">
        <v>823824.0</v>
      </c>
      <c r="F962" s="270" t="s">
        <v>1295</v>
      </c>
      <c r="G962" s="270" t="s">
        <v>41</v>
      </c>
      <c r="H962" s="270" t="s">
        <v>42</v>
      </c>
      <c r="I962" s="270" t="s">
        <v>380</v>
      </c>
      <c r="J962" s="272">
        <v>44103.0</v>
      </c>
      <c r="K962" s="269" t="s">
        <v>543</v>
      </c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2"/>
      <c r="AC962" s="182"/>
      <c r="AD962" s="182"/>
      <c r="AE962" s="182"/>
      <c r="AF962" s="182"/>
      <c r="AG962" s="182"/>
      <c r="AH962" s="182"/>
      <c r="AI962" s="182"/>
      <c r="AJ962" s="182"/>
      <c r="AK962" s="182"/>
      <c r="AL962" s="182"/>
      <c r="AM962" s="182"/>
      <c r="AN962" s="182"/>
      <c r="AO962" s="182"/>
      <c r="AP962" s="182"/>
      <c r="AQ962" s="182"/>
      <c r="AR962" s="182"/>
      <c r="AS962" s="182"/>
      <c r="AT962" s="182"/>
      <c r="AU962" s="182"/>
    </row>
    <row r="963" ht="15.75" customHeight="1">
      <c r="A963" s="212">
        <v>44735.0</v>
      </c>
      <c r="B963" s="268" t="s">
        <v>637</v>
      </c>
      <c r="C963" s="269" t="s">
        <v>515</v>
      </c>
      <c r="D963" s="270" t="s">
        <v>516</v>
      </c>
      <c r="E963" s="271">
        <v>64448.81</v>
      </c>
      <c r="F963" s="270" t="s">
        <v>638</v>
      </c>
      <c r="G963" s="270" t="s">
        <v>319</v>
      </c>
      <c r="H963" s="270" t="s">
        <v>42</v>
      </c>
      <c r="I963" s="270" t="s">
        <v>368</v>
      </c>
      <c r="J963" s="272">
        <v>43707.0</v>
      </c>
      <c r="K963" s="269" t="s">
        <v>518</v>
      </c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2"/>
      <c r="AC963" s="182"/>
      <c r="AD963" s="182"/>
      <c r="AE963" s="182"/>
      <c r="AF963" s="182"/>
      <c r="AG963" s="182"/>
      <c r="AH963" s="182"/>
      <c r="AI963" s="182"/>
      <c r="AJ963" s="182"/>
      <c r="AK963" s="182"/>
      <c r="AL963" s="182"/>
      <c r="AM963" s="182"/>
      <c r="AN963" s="182"/>
      <c r="AO963" s="182"/>
      <c r="AP963" s="182"/>
      <c r="AQ963" s="182"/>
      <c r="AR963" s="182"/>
      <c r="AS963" s="182"/>
      <c r="AT963" s="182"/>
      <c r="AU963" s="182"/>
    </row>
    <row r="964" ht="15.75" customHeight="1">
      <c r="A964" s="212">
        <v>44739.0</v>
      </c>
      <c r="B964" s="268" t="s">
        <v>1300</v>
      </c>
      <c r="C964" s="269" t="s">
        <v>531</v>
      </c>
      <c r="D964" s="270" t="s">
        <v>525</v>
      </c>
      <c r="E964" s="271">
        <v>10000.0</v>
      </c>
      <c r="F964" s="270" t="s">
        <v>1301</v>
      </c>
      <c r="G964" s="270" t="s">
        <v>324</v>
      </c>
      <c r="H964" s="270" t="s">
        <v>66</v>
      </c>
      <c r="I964" s="270" t="s">
        <v>491</v>
      </c>
      <c r="J964" s="272">
        <v>44715.0</v>
      </c>
      <c r="K964" s="269" t="s">
        <v>543</v>
      </c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182"/>
      <c r="AT964" s="182"/>
      <c r="AU964" s="182"/>
    </row>
    <row r="965" ht="15.75" customHeight="1">
      <c r="A965" s="212">
        <v>44739.0</v>
      </c>
      <c r="B965" s="268" t="s">
        <v>1302</v>
      </c>
      <c r="C965" s="269" t="s">
        <v>531</v>
      </c>
      <c r="D965" s="270" t="s">
        <v>525</v>
      </c>
      <c r="E965" s="271">
        <v>323000.0</v>
      </c>
      <c r="F965" s="270" t="s">
        <v>1303</v>
      </c>
      <c r="G965" s="270" t="s">
        <v>324</v>
      </c>
      <c r="H965" s="270" t="s">
        <v>66</v>
      </c>
      <c r="I965" s="270" t="s">
        <v>491</v>
      </c>
      <c r="J965" s="272">
        <v>44694.0</v>
      </c>
      <c r="K965" s="269" t="s">
        <v>668</v>
      </c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2"/>
      <c r="AC965" s="182"/>
      <c r="AD965" s="182"/>
      <c r="AE965" s="182"/>
      <c r="AF965" s="182"/>
      <c r="AG965" s="182"/>
      <c r="AH965" s="182"/>
      <c r="AI965" s="182"/>
      <c r="AJ965" s="182"/>
      <c r="AK965" s="182"/>
      <c r="AL965" s="182"/>
      <c r="AM965" s="182"/>
      <c r="AN965" s="182"/>
      <c r="AO965" s="182"/>
      <c r="AP965" s="182"/>
      <c r="AQ965" s="182"/>
      <c r="AR965" s="182"/>
      <c r="AS965" s="182"/>
      <c r="AT965" s="182"/>
      <c r="AU965" s="182"/>
    </row>
    <row r="966" ht="15.75" customHeight="1">
      <c r="A966" s="212">
        <v>44740.0</v>
      </c>
      <c r="B966" s="268" t="s">
        <v>824</v>
      </c>
      <c r="C966" s="269" t="s">
        <v>531</v>
      </c>
      <c r="D966" s="270" t="s">
        <v>551</v>
      </c>
      <c r="E966" s="271">
        <v>3147.95</v>
      </c>
      <c r="F966" s="270" t="s">
        <v>825</v>
      </c>
      <c r="G966" s="270" t="s">
        <v>41</v>
      </c>
      <c r="H966" s="270" t="s">
        <v>42</v>
      </c>
      <c r="I966" s="270" t="s">
        <v>392</v>
      </c>
      <c r="J966" s="272">
        <v>44145.0</v>
      </c>
      <c r="K966" s="269" t="s">
        <v>611</v>
      </c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2"/>
      <c r="AC966" s="182"/>
      <c r="AD966" s="182"/>
      <c r="AE966" s="182"/>
      <c r="AF966" s="182"/>
      <c r="AG966" s="182"/>
      <c r="AH966" s="182"/>
      <c r="AI966" s="182"/>
      <c r="AJ966" s="182"/>
      <c r="AK966" s="182"/>
      <c r="AL966" s="182"/>
      <c r="AM966" s="182"/>
      <c r="AN966" s="182"/>
      <c r="AO966" s="182"/>
      <c r="AP966" s="182"/>
      <c r="AQ966" s="182"/>
      <c r="AR966" s="182"/>
      <c r="AS966" s="182"/>
      <c r="AT966" s="182"/>
      <c r="AU966" s="182"/>
    </row>
    <row r="967" ht="15.75" customHeight="1">
      <c r="A967" s="212">
        <v>44740.0</v>
      </c>
      <c r="B967" s="268" t="s">
        <v>1304</v>
      </c>
      <c r="C967" s="269" t="s">
        <v>531</v>
      </c>
      <c r="D967" s="270" t="s">
        <v>525</v>
      </c>
      <c r="E967" s="271">
        <v>35000.0</v>
      </c>
      <c r="F967" s="270" t="s">
        <v>1305</v>
      </c>
      <c r="G967" s="270" t="s">
        <v>324</v>
      </c>
      <c r="H967" s="270" t="s">
        <v>66</v>
      </c>
      <c r="I967" s="270" t="s">
        <v>390</v>
      </c>
      <c r="J967" s="272">
        <v>44445.0</v>
      </c>
      <c r="K967" s="269" t="s">
        <v>668</v>
      </c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  <c r="AA967" s="182"/>
      <c r="AB967" s="182"/>
      <c r="AC967" s="182"/>
      <c r="AD967" s="182"/>
      <c r="AE967" s="182"/>
      <c r="AF967" s="182"/>
      <c r="AG967" s="182"/>
      <c r="AH967" s="182"/>
      <c r="AI967" s="182"/>
      <c r="AJ967" s="182"/>
      <c r="AK967" s="182"/>
      <c r="AL967" s="182"/>
      <c r="AM967" s="182"/>
      <c r="AN967" s="182"/>
      <c r="AO967" s="182"/>
      <c r="AP967" s="182"/>
      <c r="AQ967" s="182"/>
      <c r="AR967" s="182"/>
      <c r="AS967" s="182"/>
      <c r="AT967" s="182"/>
      <c r="AU967" s="182"/>
    </row>
    <row r="968" ht="15.75" customHeight="1">
      <c r="A968" s="212">
        <v>44740.0</v>
      </c>
      <c r="B968" s="268" t="s">
        <v>1306</v>
      </c>
      <c r="C968" s="269" t="s">
        <v>531</v>
      </c>
      <c r="D968" s="270" t="s">
        <v>516</v>
      </c>
      <c r="E968" s="271" t="s">
        <v>1307</v>
      </c>
      <c r="F968" s="270" t="s">
        <v>1308</v>
      </c>
      <c r="G968" s="270" t="s">
        <v>324</v>
      </c>
      <c r="H968" s="270" t="s">
        <v>66</v>
      </c>
      <c r="I968" s="270" t="s">
        <v>376</v>
      </c>
      <c r="J968" s="272">
        <v>44466.0</v>
      </c>
      <c r="K968" s="269" t="s">
        <v>518</v>
      </c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182"/>
      <c r="AT968" s="182"/>
      <c r="AU968" s="182"/>
    </row>
    <row r="969" ht="15.75" customHeight="1">
      <c r="A969" s="212">
        <v>44741.0</v>
      </c>
      <c r="B969" s="268" t="s">
        <v>1309</v>
      </c>
      <c r="C969" s="269" t="s">
        <v>531</v>
      </c>
      <c r="D969" s="270" t="s">
        <v>525</v>
      </c>
      <c r="E969" s="271">
        <v>350000.0</v>
      </c>
      <c r="F969" s="270" t="s">
        <v>1310</v>
      </c>
      <c r="G969" s="270" t="s">
        <v>324</v>
      </c>
      <c r="H969" s="270" t="s">
        <v>66</v>
      </c>
      <c r="I969" s="270" t="s">
        <v>452</v>
      </c>
      <c r="J969" s="272">
        <v>44568.0</v>
      </c>
      <c r="K969" s="269" t="s">
        <v>1311</v>
      </c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  <c r="AA969" s="182"/>
      <c r="AB969" s="182"/>
      <c r="AC969" s="182"/>
      <c r="AD969" s="182"/>
      <c r="AE969" s="182"/>
      <c r="AF969" s="182"/>
      <c r="AG969" s="182"/>
      <c r="AH969" s="182"/>
      <c r="AI969" s="182"/>
      <c r="AJ969" s="182"/>
      <c r="AK969" s="182"/>
      <c r="AL969" s="182"/>
      <c r="AM969" s="182"/>
      <c r="AN969" s="182"/>
      <c r="AO969" s="182"/>
      <c r="AP969" s="182"/>
      <c r="AQ969" s="182"/>
      <c r="AR969" s="182"/>
      <c r="AS969" s="182"/>
      <c r="AT969" s="182"/>
      <c r="AU969" s="182"/>
    </row>
    <row r="970" ht="15.75" customHeight="1">
      <c r="A970" s="212">
        <v>44741.0</v>
      </c>
      <c r="B970" s="268" t="s">
        <v>1312</v>
      </c>
      <c r="C970" s="269" t="s">
        <v>531</v>
      </c>
      <c r="D970" s="270" t="s">
        <v>525</v>
      </c>
      <c r="E970" s="271">
        <v>15000.0</v>
      </c>
      <c r="F970" s="270" t="s">
        <v>1313</v>
      </c>
      <c r="G970" s="270" t="s">
        <v>324</v>
      </c>
      <c r="H970" s="270" t="s">
        <v>66</v>
      </c>
      <c r="I970" s="270" t="s">
        <v>478</v>
      </c>
      <c r="J970" s="272">
        <v>44679.0</v>
      </c>
      <c r="K970" s="269" t="s">
        <v>529</v>
      </c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  <c r="AA970" s="182"/>
      <c r="AB970" s="182"/>
      <c r="AC970" s="182"/>
      <c r="AD970" s="182"/>
      <c r="AE970" s="182"/>
      <c r="AF970" s="182"/>
      <c r="AG970" s="182"/>
      <c r="AH970" s="182"/>
      <c r="AI970" s="182"/>
      <c r="AJ970" s="182"/>
      <c r="AK970" s="182"/>
      <c r="AL970" s="182"/>
      <c r="AM970" s="182"/>
      <c r="AN970" s="182"/>
      <c r="AO970" s="182"/>
      <c r="AP970" s="182"/>
      <c r="AQ970" s="182"/>
      <c r="AR970" s="182"/>
      <c r="AS970" s="182"/>
      <c r="AT970" s="182"/>
      <c r="AU970" s="182"/>
    </row>
    <row r="971" ht="15.75" customHeight="1">
      <c r="A971" s="212">
        <v>44746.0</v>
      </c>
      <c r="B971" s="268" t="s">
        <v>1314</v>
      </c>
      <c r="C971" s="269" t="s">
        <v>515</v>
      </c>
      <c r="D971" s="270" t="s">
        <v>516</v>
      </c>
      <c r="E971" s="271">
        <v>53398.09</v>
      </c>
      <c r="F971" s="270" t="s">
        <v>1315</v>
      </c>
      <c r="G971" s="270" t="s">
        <v>324</v>
      </c>
      <c r="H971" s="270" t="s">
        <v>665</v>
      </c>
      <c r="I971" s="270" t="s">
        <v>460</v>
      </c>
      <c r="J971" s="272">
        <v>44335.0</v>
      </c>
      <c r="K971" s="269" t="s">
        <v>529</v>
      </c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2"/>
      <c r="AC971" s="182"/>
      <c r="AD971" s="182"/>
      <c r="AE971" s="182"/>
      <c r="AF971" s="182"/>
      <c r="AG971" s="182"/>
      <c r="AH971" s="182"/>
      <c r="AI971" s="182"/>
      <c r="AJ971" s="182"/>
      <c r="AK971" s="182"/>
      <c r="AL971" s="182"/>
      <c r="AM971" s="182"/>
      <c r="AN971" s="182"/>
      <c r="AO971" s="182"/>
      <c r="AP971" s="182"/>
      <c r="AQ971" s="182"/>
      <c r="AR971" s="182"/>
      <c r="AS971" s="182"/>
      <c r="AT971" s="182"/>
      <c r="AU971" s="182"/>
    </row>
    <row r="972" ht="15.75" customHeight="1">
      <c r="A972" s="212">
        <v>44753.0</v>
      </c>
      <c r="B972" s="268" t="s">
        <v>1316</v>
      </c>
      <c r="C972" s="269" t="s">
        <v>531</v>
      </c>
      <c r="D972" s="270" t="s">
        <v>516</v>
      </c>
      <c r="E972" s="271">
        <v>102018.55</v>
      </c>
      <c r="F972" s="270" t="s">
        <v>1317</v>
      </c>
      <c r="G972" s="270" t="s">
        <v>324</v>
      </c>
      <c r="H972" s="270" t="s">
        <v>42</v>
      </c>
      <c r="I972" s="270" t="s">
        <v>490</v>
      </c>
      <c r="J972" s="272">
        <v>44655.0</v>
      </c>
      <c r="K972" s="269" t="s">
        <v>529</v>
      </c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  <c r="AA972" s="182"/>
      <c r="AB972" s="182"/>
      <c r="AC972" s="182"/>
      <c r="AD972" s="182"/>
      <c r="AE972" s="182"/>
      <c r="AF972" s="182"/>
      <c r="AG972" s="182"/>
      <c r="AH972" s="182"/>
      <c r="AI972" s="182"/>
      <c r="AJ972" s="182"/>
      <c r="AK972" s="182"/>
      <c r="AL972" s="182"/>
      <c r="AM972" s="182"/>
      <c r="AN972" s="182"/>
      <c r="AO972" s="182"/>
      <c r="AP972" s="182"/>
      <c r="AQ972" s="182"/>
      <c r="AR972" s="182"/>
      <c r="AS972" s="182"/>
      <c r="AT972" s="182"/>
      <c r="AU972" s="182"/>
    </row>
    <row r="973" ht="15.75" customHeight="1">
      <c r="A973" s="212">
        <v>44753.0</v>
      </c>
      <c r="B973" s="268" t="s">
        <v>672</v>
      </c>
      <c r="C973" s="269" t="s">
        <v>531</v>
      </c>
      <c r="D973" s="270" t="s">
        <v>525</v>
      </c>
      <c r="E973" s="271">
        <v>5000.0</v>
      </c>
      <c r="F973" s="270" t="s">
        <v>673</v>
      </c>
      <c r="G973" s="270" t="s">
        <v>324</v>
      </c>
      <c r="H973" s="270" t="s">
        <v>66</v>
      </c>
      <c r="I973" s="270" t="s">
        <v>401</v>
      </c>
      <c r="J973" s="272">
        <v>44263.0</v>
      </c>
      <c r="K973" s="269" t="s">
        <v>668</v>
      </c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  <c r="AA973" s="182"/>
      <c r="AB973" s="182"/>
      <c r="AC973" s="182"/>
      <c r="AD973" s="182"/>
      <c r="AE973" s="182"/>
      <c r="AF973" s="182"/>
      <c r="AG973" s="182"/>
      <c r="AH973" s="182"/>
      <c r="AI973" s="182"/>
      <c r="AJ973" s="182"/>
      <c r="AK973" s="182"/>
      <c r="AL973" s="182"/>
      <c r="AM973" s="182"/>
      <c r="AN973" s="182"/>
      <c r="AO973" s="182"/>
      <c r="AP973" s="182"/>
      <c r="AQ973" s="182"/>
      <c r="AR973" s="182"/>
      <c r="AS973" s="182"/>
      <c r="AT973" s="182"/>
      <c r="AU973" s="182"/>
    </row>
    <row r="974" ht="15.75" customHeight="1">
      <c r="A974" s="212">
        <v>44754.0</v>
      </c>
      <c r="B974" s="268" t="s">
        <v>1300</v>
      </c>
      <c r="C974" s="269" t="s">
        <v>531</v>
      </c>
      <c r="D974" s="270" t="s">
        <v>525</v>
      </c>
      <c r="E974" s="271">
        <v>10000.0</v>
      </c>
      <c r="F974" s="270" t="s">
        <v>1301</v>
      </c>
      <c r="G974" s="270" t="s">
        <v>324</v>
      </c>
      <c r="H974" s="270" t="s">
        <v>66</v>
      </c>
      <c r="I974" s="270" t="s">
        <v>491</v>
      </c>
      <c r="J974" s="272">
        <v>44715.0</v>
      </c>
      <c r="K974" s="269" t="s">
        <v>543</v>
      </c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  <c r="AA974" s="182"/>
      <c r="AB974" s="182"/>
      <c r="AC974" s="182"/>
      <c r="AD974" s="182"/>
      <c r="AE974" s="182"/>
      <c r="AF974" s="182"/>
      <c r="AG974" s="182"/>
      <c r="AH974" s="182"/>
      <c r="AI974" s="182"/>
      <c r="AJ974" s="182"/>
      <c r="AK974" s="182"/>
      <c r="AL974" s="182"/>
      <c r="AM974" s="182"/>
      <c r="AN974" s="182"/>
      <c r="AO974" s="182"/>
      <c r="AP974" s="182"/>
      <c r="AQ974" s="182"/>
      <c r="AR974" s="182"/>
      <c r="AS974" s="182"/>
      <c r="AT974" s="182"/>
      <c r="AU974" s="182"/>
    </row>
    <row r="975" ht="15.75" customHeight="1">
      <c r="A975" s="212">
        <v>44754.0</v>
      </c>
      <c r="B975" s="268" t="s">
        <v>1300</v>
      </c>
      <c r="C975" s="269" t="s">
        <v>531</v>
      </c>
      <c r="D975" s="270" t="s">
        <v>525</v>
      </c>
      <c r="E975" s="271">
        <v>10000.0</v>
      </c>
      <c r="F975" s="270" t="s">
        <v>1301</v>
      </c>
      <c r="G975" s="270" t="s">
        <v>324</v>
      </c>
      <c r="H975" s="270" t="s">
        <v>66</v>
      </c>
      <c r="I975" s="270" t="s">
        <v>491</v>
      </c>
      <c r="J975" s="272">
        <v>44715.0</v>
      </c>
      <c r="K975" s="269" t="s">
        <v>543</v>
      </c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2"/>
      <c r="AC975" s="182"/>
      <c r="AD975" s="182"/>
      <c r="AE975" s="182"/>
      <c r="AF975" s="182"/>
      <c r="AG975" s="182"/>
      <c r="AH975" s="182"/>
      <c r="AI975" s="182"/>
      <c r="AJ975" s="182"/>
      <c r="AK975" s="182"/>
      <c r="AL975" s="182"/>
      <c r="AM975" s="182"/>
      <c r="AN975" s="182"/>
      <c r="AO975" s="182"/>
      <c r="AP975" s="182"/>
      <c r="AQ975" s="182"/>
      <c r="AR975" s="182"/>
      <c r="AS975" s="182"/>
      <c r="AT975" s="182"/>
      <c r="AU975" s="182"/>
    </row>
    <row r="976" ht="15.75" customHeight="1">
      <c r="A976" s="212">
        <v>44756.0</v>
      </c>
      <c r="B976" s="268" t="s">
        <v>1233</v>
      </c>
      <c r="C976" s="269" t="s">
        <v>531</v>
      </c>
      <c r="D976" s="270" t="s">
        <v>525</v>
      </c>
      <c r="E976" s="271">
        <v>7141.5</v>
      </c>
      <c r="F976" s="270" t="s">
        <v>1234</v>
      </c>
      <c r="G976" s="270" t="s">
        <v>324</v>
      </c>
      <c r="H976" s="270" t="s">
        <v>66</v>
      </c>
      <c r="I976" s="270" t="s">
        <v>376</v>
      </c>
      <c r="J976" s="272">
        <v>44084.0</v>
      </c>
      <c r="K976" s="269" t="s">
        <v>518</v>
      </c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2"/>
      <c r="AC976" s="182"/>
      <c r="AD976" s="182"/>
      <c r="AE976" s="182"/>
      <c r="AF976" s="182"/>
      <c r="AG976" s="182"/>
      <c r="AH976" s="182"/>
      <c r="AI976" s="182"/>
      <c r="AJ976" s="182"/>
      <c r="AK976" s="182"/>
      <c r="AL976" s="182"/>
      <c r="AM976" s="182"/>
      <c r="AN976" s="182"/>
      <c r="AO976" s="182"/>
      <c r="AP976" s="182"/>
      <c r="AQ976" s="182"/>
      <c r="AR976" s="182"/>
      <c r="AS976" s="182"/>
      <c r="AT976" s="182"/>
      <c r="AU976" s="182"/>
    </row>
    <row r="977" ht="15.75" customHeight="1">
      <c r="A977" s="212">
        <v>44760.0</v>
      </c>
      <c r="B977" s="268" t="s">
        <v>1318</v>
      </c>
      <c r="C977" s="269" t="s">
        <v>531</v>
      </c>
      <c r="D977" s="270" t="s">
        <v>551</v>
      </c>
      <c r="E977" s="271">
        <v>39350.99</v>
      </c>
      <c r="F977" s="270" t="s">
        <v>1319</v>
      </c>
      <c r="G977" s="270" t="s">
        <v>324</v>
      </c>
      <c r="H977" s="270" t="s">
        <v>42</v>
      </c>
      <c r="I977" s="270" t="s">
        <v>490</v>
      </c>
      <c r="J977" s="272">
        <v>44615.0</v>
      </c>
      <c r="K977" s="269" t="s">
        <v>668</v>
      </c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2"/>
      <c r="AC977" s="182"/>
      <c r="AD977" s="182"/>
      <c r="AE977" s="182"/>
      <c r="AF977" s="182"/>
      <c r="AG977" s="182"/>
      <c r="AH977" s="182"/>
      <c r="AI977" s="182"/>
      <c r="AJ977" s="182"/>
      <c r="AK977" s="182"/>
      <c r="AL977" s="182"/>
      <c r="AM977" s="182"/>
      <c r="AN977" s="182"/>
      <c r="AO977" s="182"/>
      <c r="AP977" s="182"/>
      <c r="AQ977" s="182"/>
      <c r="AR977" s="182"/>
      <c r="AS977" s="182"/>
      <c r="AT977" s="182"/>
      <c r="AU977" s="182"/>
    </row>
    <row r="978" ht="15.75" customHeight="1">
      <c r="A978" s="212">
        <v>44760.0</v>
      </c>
      <c r="B978" s="268" t="s">
        <v>1270</v>
      </c>
      <c r="C978" s="269" t="s">
        <v>531</v>
      </c>
      <c r="D978" s="270" t="s">
        <v>551</v>
      </c>
      <c r="E978" s="271">
        <v>10000.0</v>
      </c>
      <c r="F978" s="270" t="s">
        <v>1271</v>
      </c>
      <c r="G978" s="270" t="s">
        <v>324</v>
      </c>
      <c r="H978" s="270" t="s">
        <v>66</v>
      </c>
      <c r="I978" s="270" t="s">
        <v>376</v>
      </c>
      <c r="J978" s="272">
        <v>44744.0</v>
      </c>
      <c r="K978" s="269" t="s">
        <v>611</v>
      </c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2"/>
      <c r="AT978" s="182"/>
      <c r="AU978" s="182"/>
    </row>
    <row r="979" ht="15.75" customHeight="1">
      <c r="A979" s="212">
        <v>44760.0</v>
      </c>
      <c r="B979" s="268" t="s">
        <v>1270</v>
      </c>
      <c r="C979" s="269" t="s">
        <v>531</v>
      </c>
      <c r="D979" s="270" t="s">
        <v>525</v>
      </c>
      <c r="E979" s="271">
        <v>10000.0</v>
      </c>
      <c r="F979" s="270" t="s">
        <v>1271</v>
      </c>
      <c r="G979" s="270" t="s">
        <v>324</v>
      </c>
      <c r="H979" s="270" t="s">
        <v>66</v>
      </c>
      <c r="I979" s="270" t="s">
        <v>376</v>
      </c>
      <c r="J979" s="272" t="s">
        <v>1320</v>
      </c>
      <c r="K979" s="269" t="s">
        <v>1321</v>
      </c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2"/>
      <c r="AT979" s="182"/>
      <c r="AU979" s="182"/>
    </row>
    <row r="980" ht="15.75" customHeight="1">
      <c r="A980" s="212">
        <v>44760.0</v>
      </c>
      <c r="B980" s="268" t="s">
        <v>1322</v>
      </c>
      <c r="C980" s="269" t="s">
        <v>531</v>
      </c>
      <c r="D980" s="270" t="s">
        <v>525</v>
      </c>
      <c r="E980" s="271">
        <v>15000.0</v>
      </c>
      <c r="F980" s="270" t="s">
        <v>1323</v>
      </c>
      <c r="G980" s="270" t="s">
        <v>324</v>
      </c>
      <c r="H980" s="270" t="s">
        <v>42</v>
      </c>
      <c r="I980" s="270" t="s">
        <v>362</v>
      </c>
      <c r="J980" s="272">
        <v>44462.0</v>
      </c>
      <c r="K980" s="269" t="s">
        <v>611</v>
      </c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2"/>
      <c r="AT980" s="182"/>
      <c r="AU980" s="182"/>
    </row>
    <row r="981" ht="15.75" customHeight="1">
      <c r="A981" s="212">
        <v>44761.0</v>
      </c>
      <c r="B981" s="268" t="s">
        <v>1128</v>
      </c>
      <c r="C981" s="269" t="s">
        <v>531</v>
      </c>
      <c r="D981" s="270" t="s">
        <v>525</v>
      </c>
      <c r="E981" s="271">
        <v>27000.0</v>
      </c>
      <c r="F981" s="270" t="s">
        <v>1129</v>
      </c>
      <c r="G981" s="270" t="s">
        <v>324</v>
      </c>
      <c r="H981" s="270" t="s">
        <v>42</v>
      </c>
      <c r="I981" s="270" t="s">
        <v>366</v>
      </c>
      <c r="J981" s="272">
        <v>44061.0</v>
      </c>
      <c r="K981" s="269" t="s">
        <v>529</v>
      </c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2"/>
      <c r="AT981" s="182"/>
      <c r="AU981" s="182"/>
    </row>
    <row r="982" ht="15.75" customHeight="1">
      <c r="A982" s="212">
        <v>44763.0</v>
      </c>
      <c r="B982" s="268" t="s">
        <v>726</v>
      </c>
      <c r="C982" s="269" t="s">
        <v>531</v>
      </c>
      <c r="D982" s="270" t="s">
        <v>525</v>
      </c>
      <c r="E982" s="271">
        <v>120000.0</v>
      </c>
      <c r="F982" s="270" t="s">
        <v>727</v>
      </c>
      <c r="G982" s="270" t="s">
        <v>41</v>
      </c>
      <c r="H982" s="270" t="s">
        <v>42</v>
      </c>
      <c r="I982" s="270" t="s">
        <v>384</v>
      </c>
      <c r="J982" s="272">
        <v>44134.0</v>
      </c>
      <c r="K982" s="269" t="s">
        <v>611</v>
      </c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182"/>
      <c r="AT982" s="182"/>
      <c r="AU982" s="182"/>
    </row>
    <row r="983" ht="15.75" customHeight="1">
      <c r="A983" s="212">
        <v>44763.0</v>
      </c>
      <c r="B983" s="268" t="s">
        <v>1300</v>
      </c>
      <c r="C983" s="269" t="s">
        <v>531</v>
      </c>
      <c r="D983" s="270" t="s">
        <v>525</v>
      </c>
      <c r="E983" s="271">
        <v>10000.0</v>
      </c>
      <c r="F983" s="270" t="s">
        <v>1301</v>
      </c>
      <c r="G983" s="270" t="s">
        <v>324</v>
      </c>
      <c r="H983" s="270" t="s">
        <v>66</v>
      </c>
      <c r="I983" s="270" t="s">
        <v>491</v>
      </c>
      <c r="J983" s="272">
        <v>44715.0</v>
      </c>
      <c r="K983" s="269" t="s">
        <v>543</v>
      </c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182"/>
      <c r="AT983" s="182"/>
      <c r="AU983" s="182"/>
    </row>
    <row r="984" ht="15.75" customHeight="1">
      <c r="A984" s="212">
        <v>44764.0</v>
      </c>
      <c r="B984" s="268" t="s">
        <v>1324</v>
      </c>
      <c r="C984" s="269" t="s">
        <v>531</v>
      </c>
      <c r="D984" s="270" t="s">
        <v>516</v>
      </c>
      <c r="E984" s="271">
        <v>82162.42</v>
      </c>
      <c r="F984" s="270" t="s">
        <v>1325</v>
      </c>
      <c r="G984" s="270" t="s">
        <v>324</v>
      </c>
      <c r="H984" s="270" t="s">
        <v>42</v>
      </c>
      <c r="I984" s="270" t="s">
        <v>440</v>
      </c>
      <c r="J984" s="272">
        <v>44623.0</v>
      </c>
      <c r="K984" s="269" t="s">
        <v>668</v>
      </c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182"/>
      <c r="AT984" s="182"/>
      <c r="AU984" s="182"/>
    </row>
    <row r="985" ht="15.75" customHeight="1">
      <c r="A985" s="212">
        <v>44764.0</v>
      </c>
      <c r="B985" s="268" t="s">
        <v>1326</v>
      </c>
      <c r="C985" s="269" t="s">
        <v>531</v>
      </c>
      <c r="D985" s="270" t="s">
        <v>516</v>
      </c>
      <c r="E985" s="271">
        <v>545597.31</v>
      </c>
      <c r="F985" s="270" t="s">
        <v>1327</v>
      </c>
      <c r="G985" s="270" t="s">
        <v>324</v>
      </c>
      <c r="H985" s="270" t="s">
        <v>42</v>
      </c>
      <c r="I985" s="270" t="s">
        <v>440</v>
      </c>
      <c r="J985" s="272">
        <v>44434.0</v>
      </c>
      <c r="K985" s="269" t="s">
        <v>668</v>
      </c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182"/>
      <c r="AT985" s="182"/>
      <c r="AU985" s="182"/>
    </row>
    <row r="986" ht="15.75" customHeight="1">
      <c r="A986" s="212">
        <v>44764.0</v>
      </c>
      <c r="B986" s="268" t="s">
        <v>1159</v>
      </c>
      <c r="C986" s="269" t="s">
        <v>531</v>
      </c>
      <c r="D986" s="270" t="s">
        <v>525</v>
      </c>
      <c r="E986" s="271">
        <v>100000.0</v>
      </c>
      <c r="F986" s="270" t="s">
        <v>1160</v>
      </c>
      <c r="G986" s="270" t="s">
        <v>324</v>
      </c>
      <c r="H986" s="270" t="s">
        <v>66</v>
      </c>
      <c r="I986" s="270" t="s">
        <v>491</v>
      </c>
      <c r="J986" s="272">
        <v>44609.0</v>
      </c>
      <c r="K986" s="269" t="s">
        <v>543</v>
      </c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182"/>
      <c r="AT986" s="182"/>
      <c r="AU986" s="182"/>
    </row>
    <row r="987" ht="15.75" customHeight="1">
      <c r="A987" s="212">
        <v>44765.0</v>
      </c>
      <c r="B987" s="268" t="s">
        <v>1328</v>
      </c>
      <c r="C987" s="269" t="s">
        <v>531</v>
      </c>
      <c r="D987" s="270" t="s">
        <v>516</v>
      </c>
      <c r="E987" s="271">
        <v>674420.41</v>
      </c>
      <c r="F987" s="270" t="s">
        <v>1329</v>
      </c>
      <c r="G987" s="270" t="s">
        <v>324</v>
      </c>
      <c r="H987" s="270" t="s">
        <v>42</v>
      </c>
      <c r="I987" s="270" t="s">
        <v>440</v>
      </c>
      <c r="J987" s="272">
        <v>44370.0</v>
      </c>
      <c r="K987" s="269" t="s">
        <v>668</v>
      </c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  <c r="AA987" s="182"/>
      <c r="AB987" s="182"/>
      <c r="AC987" s="182"/>
      <c r="AD987" s="182"/>
      <c r="AE987" s="182"/>
      <c r="AF987" s="182"/>
      <c r="AG987" s="182"/>
      <c r="AH987" s="182"/>
      <c r="AI987" s="182"/>
      <c r="AJ987" s="182"/>
      <c r="AK987" s="182"/>
      <c r="AL987" s="182"/>
      <c r="AM987" s="182"/>
      <c r="AN987" s="182"/>
      <c r="AO987" s="182"/>
      <c r="AP987" s="182"/>
      <c r="AQ987" s="182"/>
      <c r="AR987" s="182"/>
      <c r="AS987" s="182"/>
      <c r="AT987" s="182"/>
      <c r="AU987" s="182"/>
    </row>
    <row r="988" ht="15.75" customHeight="1">
      <c r="A988" s="212">
        <v>44767.0</v>
      </c>
      <c r="B988" s="268" t="s">
        <v>1330</v>
      </c>
      <c r="C988" s="269" t="s">
        <v>531</v>
      </c>
      <c r="D988" s="270" t="s">
        <v>551</v>
      </c>
      <c r="E988" s="271">
        <v>152231.41</v>
      </c>
      <c r="F988" s="270" t="s">
        <v>1331</v>
      </c>
      <c r="G988" s="270" t="s">
        <v>324</v>
      </c>
      <c r="H988" s="270" t="s">
        <v>66</v>
      </c>
      <c r="I988" s="270" t="s">
        <v>376</v>
      </c>
      <c r="J988" s="272">
        <v>44251.0</v>
      </c>
      <c r="K988" s="269" t="s">
        <v>518</v>
      </c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  <c r="AA988" s="182"/>
      <c r="AB988" s="182"/>
      <c r="AC988" s="182"/>
      <c r="AD988" s="182"/>
      <c r="AE988" s="182"/>
      <c r="AF988" s="182"/>
      <c r="AG988" s="182"/>
      <c r="AH988" s="182"/>
      <c r="AI988" s="182"/>
      <c r="AJ988" s="182"/>
      <c r="AK988" s="182"/>
      <c r="AL988" s="182"/>
      <c r="AM988" s="182"/>
      <c r="AN988" s="182"/>
      <c r="AO988" s="182"/>
      <c r="AP988" s="182"/>
      <c r="AQ988" s="182"/>
      <c r="AR988" s="182"/>
      <c r="AS988" s="182"/>
      <c r="AT988" s="182"/>
      <c r="AU988" s="182"/>
    </row>
    <row r="989" ht="15.75" customHeight="1">
      <c r="A989" s="212">
        <v>44768.0</v>
      </c>
      <c r="B989" s="268" t="s">
        <v>1169</v>
      </c>
      <c r="C989" s="269" t="s">
        <v>531</v>
      </c>
      <c r="D989" s="270" t="s">
        <v>525</v>
      </c>
      <c r="E989" s="271">
        <v>10000.0</v>
      </c>
      <c r="F989" s="270" t="s">
        <v>1170</v>
      </c>
      <c r="G989" s="270" t="s">
        <v>324</v>
      </c>
      <c r="H989" s="270" t="s">
        <v>66</v>
      </c>
      <c r="I989" s="270" t="s">
        <v>491</v>
      </c>
      <c r="J989" s="272">
        <v>44615.0</v>
      </c>
      <c r="K989" s="269" t="s">
        <v>529</v>
      </c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  <c r="AA989" s="182"/>
      <c r="AB989" s="182"/>
      <c r="AC989" s="182"/>
      <c r="AD989" s="182"/>
      <c r="AE989" s="182"/>
      <c r="AF989" s="182"/>
      <c r="AG989" s="182"/>
      <c r="AH989" s="182"/>
      <c r="AI989" s="182"/>
      <c r="AJ989" s="182"/>
      <c r="AK989" s="182"/>
      <c r="AL989" s="182"/>
      <c r="AM989" s="182"/>
      <c r="AN989" s="182"/>
      <c r="AO989" s="182"/>
      <c r="AP989" s="182"/>
      <c r="AQ989" s="182"/>
      <c r="AR989" s="182"/>
      <c r="AS989" s="182"/>
      <c r="AT989" s="182"/>
      <c r="AU989" s="182"/>
    </row>
    <row r="990" ht="15.75" customHeight="1">
      <c r="A990" s="212">
        <v>44768.0</v>
      </c>
      <c r="B990" s="268" t="s">
        <v>1332</v>
      </c>
      <c r="C990" s="269" t="s">
        <v>531</v>
      </c>
      <c r="D990" s="270" t="s">
        <v>525</v>
      </c>
      <c r="E990" s="271">
        <v>20000.0</v>
      </c>
      <c r="F990" s="270" t="s">
        <v>1333</v>
      </c>
      <c r="G990" s="270" t="s">
        <v>324</v>
      </c>
      <c r="H990" s="270" t="s">
        <v>42</v>
      </c>
      <c r="I990" s="270" t="s">
        <v>362</v>
      </c>
      <c r="J990" s="272">
        <v>44460.0</v>
      </c>
      <c r="K990" s="269" t="s">
        <v>668</v>
      </c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  <c r="AA990" s="182"/>
      <c r="AB990" s="182"/>
      <c r="AC990" s="182"/>
      <c r="AD990" s="182"/>
      <c r="AE990" s="182"/>
      <c r="AF990" s="182"/>
      <c r="AG990" s="182"/>
      <c r="AH990" s="182"/>
      <c r="AI990" s="182"/>
      <c r="AJ990" s="182"/>
      <c r="AK990" s="182"/>
      <c r="AL990" s="182"/>
      <c r="AM990" s="182"/>
      <c r="AN990" s="182"/>
      <c r="AO990" s="182"/>
      <c r="AP990" s="182"/>
      <c r="AQ990" s="182"/>
      <c r="AR990" s="182"/>
      <c r="AS990" s="182"/>
      <c r="AT990" s="182"/>
      <c r="AU990" s="182"/>
    </row>
    <row r="991" ht="15.75" customHeight="1">
      <c r="A991" s="212">
        <v>44768.0</v>
      </c>
      <c r="B991" s="268" t="s">
        <v>1334</v>
      </c>
      <c r="C991" s="269" t="s">
        <v>531</v>
      </c>
      <c r="D991" s="270" t="s">
        <v>525</v>
      </c>
      <c r="E991" s="271">
        <v>3000.0</v>
      </c>
      <c r="F991" s="270" t="s">
        <v>1335</v>
      </c>
      <c r="G991" s="270" t="s">
        <v>324</v>
      </c>
      <c r="H991" s="270" t="s">
        <v>42</v>
      </c>
      <c r="I991" s="270" t="s">
        <v>409</v>
      </c>
      <c r="J991" s="272">
        <v>44393.0</v>
      </c>
      <c r="K991" s="269" t="s">
        <v>611</v>
      </c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  <c r="AA991" s="182"/>
      <c r="AB991" s="182"/>
      <c r="AC991" s="182"/>
      <c r="AD991" s="182"/>
      <c r="AE991" s="182"/>
      <c r="AF991" s="182"/>
      <c r="AG991" s="182"/>
      <c r="AH991" s="182"/>
      <c r="AI991" s="182"/>
      <c r="AJ991" s="182"/>
      <c r="AK991" s="182"/>
      <c r="AL991" s="182"/>
      <c r="AM991" s="182"/>
      <c r="AN991" s="182"/>
      <c r="AO991" s="182"/>
      <c r="AP991" s="182"/>
      <c r="AQ991" s="182"/>
      <c r="AR991" s="182"/>
      <c r="AS991" s="182"/>
      <c r="AT991" s="182"/>
      <c r="AU991" s="182"/>
    </row>
    <row r="992" ht="15.75" customHeight="1">
      <c r="A992" s="212">
        <v>44768.0</v>
      </c>
      <c r="B992" s="268" t="s">
        <v>1336</v>
      </c>
      <c r="C992" s="269" t="s">
        <v>531</v>
      </c>
      <c r="D992" s="270" t="s">
        <v>525</v>
      </c>
      <c r="E992" s="271">
        <v>5000.0</v>
      </c>
      <c r="F992" s="270" t="s">
        <v>1273</v>
      </c>
      <c r="G992" s="270" t="s">
        <v>324</v>
      </c>
      <c r="H992" s="270" t="s">
        <v>42</v>
      </c>
      <c r="I992" s="270" t="s">
        <v>374</v>
      </c>
      <c r="J992" s="272">
        <v>44335.0</v>
      </c>
      <c r="K992" s="269" t="s">
        <v>926</v>
      </c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  <c r="AA992" s="182"/>
      <c r="AB992" s="182"/>
      <c r="AC992" s="182"/>
      <c r="AD992" s="182"/>
      <c r="AE992" s="182"/>
      <c r="AF992" s="182"/>
      <c r="AG992" s="182"/>
      <c r="AH992" s="182"/>
      <c r="AI992" s="182"/>
      <c r="AJ992" s="182"/>
      <c r="AK992" s="182"/>
      <c r="AL992" s="182"/>
      <c r="AM992" s="182"/>
      <c r="AN992" s="182"/>
      <c r="AO992" s="182"/>
      <c r="AP992" s="182"/>
      <c r="AQ992" s="182"/>
      <c r="AR992" s="182"/>
      <c r="AS992" s="182"/>
      <c r="AT992" s="182"/>
      <c r="AU992" s="182"/>
    </row>
    <row r="993" ht="15.75" customHeight="1">
      <c r="A993" s="212">
        <v>44768.0</v>
      </c>
      <c r="B993" s="268" t="s">
        <v>1337</v>
      </c>
      <c r="C993" s="269" t="s">
        <v>531</v>
      </c>
      <c r="D993" s="270" t="s">
        <v>525</v>
      </c>
      <c r="E993" s="271">
        <v>18000.0</v>
      </c>
      <c r="F993" s="270" t="s">
        <v>1177</v>
      </c>
      <c r="G993" s="270" t="s">
        <v>324</v>
      </c>
      <c r="H993" s="270" t="s">
        <v>66</v>
      </c>
      <c r="I993" s="270" t="s">
        <v>395</v>
      </c>
      <c r="J993" s="272">
        <v>44503.0</v>
      </c>
      <c r="K993" s="269" t="s">
        <v>926</v>
      </c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  <c r="AA993" s="182"/>
      <c r="AB993" s="182"/>
      <c r="AC993" s="182"/>
      <c r="AD993" s="182"/>
      <c r="AE993" s="182"/>
      <c r="AF993" s="182"/>
      <c r="AG993" s="182"/>
      <c r="AH993" s="182"/>
      <c r="AI993" s="182"/>
      <c r="AJ993" s="182"/>
      <c r="AK993" s="182"/>
      <c r="AL993" s="182"/>
      <c r="AM993" s="182"/>
      <c r="AN993" s="182"/>
      <c r="AO993" s="182"/>
      <c r="AP993" s="182"/>
      <c r="AQ993" s="182"/>
      <c r="AR993" s="182"/>
      <c r="AS993" s="182"/>
      <c r="AT993" s="182"/>
      <c r="AU993" s="182"/>
    </row>
    <row r="994" ht="15.75" customHeight="1">
      <c r="A994" s="212">
        <v>44769.0</v>
      </c>
      <c r="B994" s="268" t="s">
        <v>1338</v>
      </c>
      <c r="C994" s="269" t="s">
        <v>531</v>
      </c>
      <c r="D994" s="270" t="s">
        <v>516</v>
      </c>
      <c r="E994" s="271">
        <v>101231.24</v>
      </c>
      <c r="F994" s="270" t="s">
        <v>1339</v>
      </c>
      <c r="G994" s="270" t="s">
        <v>324</v>
      </c>
      <c r="H994" s="270" t="s">
        <v>66</v>
      </c>
      <c r="I994" s="270" t="s">
        <v>395</v>
      </c>
      <c r="J994" s="272">
        <v>44462.0</v>
      </c>
      <c r="K994" s="269" t="s">
        <v>529</v>
      </c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  <c r="AA994" s="182"/>
      <c r="AB994" s="182"/>
      <c r="AC994" s="182"/>
      <c r="AD994" s="182"/>
      <c r="AE994" s="182"/>
      <c r="AF994" s="182"/>
      <c r="AG994" s="182"/>
      <c r="AH994" s="182"/>
      <c r="AI994" s="182"/>
      <c r="AJ994" s="182"/>
      <c r="AK994" s="182"/>
      <c r="AL994" s="182"/>
      <c r="AM994" s="182"/>
      <c r="AN994" s="182"/>
      <c r="AO994" s="182"/>
      <c r="AP994" s="182"/>
      <c r="AQ994" s="182"/>
      <c r="AR994" s="182"/>
      <c r="AS994" s="182"/>
      <c r="AT994" s="182"/>
      <c r="AU994" s="182"/>
    </row>
    <row r="995" ht="15.75" customHeight="1">
      <c r="A995" s="212">
        <v>44769.0</v>
      </c>
      <c r="B995" s="268" t="s">
        <v>653</v>
      </c>
      <c r="C995" s="269" t="s">
        <v>565</v>
      </c>
      <c r="D995" s="270" t="s">
        <v>525</v>
      </c>
      <c r="E995" s="271">
        <v>8500.0</v>
      </c>
      <c r="F995" s="270" t="s">
        <v>654</v>
      </c>
      <c r="G995" s="270" t="s">
        <v>324</v>
      </c>
      <c r="H995" s="270" t="s">
        <v>42</v>
      </c>
      <c r="I995" s="270" t="s">
        <v>341</v>
      </c>
      <c r="J995" s="272">
        <v>44062.0</v>
      </c>
      <c r="K995" s="269" t="s">
        <v>529</v>
      </c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  <c r="AA995" s="182"/>
      <c r="AB995" s="182"/>
      <c r="AC995" s="182"/>
      <c r="AD995" s="182"/>
      <c r="AE995" s="182"/>
      <c r="AF995" s="182"/>
      <c r="AG995" s="182"/>
      <c r="AH995" s="182"/>
      <c r="AI995" s="182"/>
      <c r="AJ995" s="182"/>
      <c r="AK995" s="182"/>
      <c r="AL995" s="182"/>
      <c r="AM995" s="182"/>
      <c r="AN995" s="182"/>
      <c r="AO995" s="182"/>
      <c r="AP995" s="182"/>
      <c r="AQ995" s="182"/>
      <c r="AR995" s="182"/>
      <c r="AS995" s="182"/>
      <c r="AT995" s="182"/>
      <c r="AU995" s="182"/>
    </row>
    <row r="996" ht="15.75" customHeight="1">
      <c r="A996" s="212">
        <v>44769.0</v>
      </c>
      <c r="B996" s="268" t="s">
        <v>1193</v>
      </c>
      <c r="C996" s="269" t="s">
        <v>531</v>
      </c>
      <c r="D996" s="270" t="s">
        <v>525</v>
      </c>
      <c r="E996" s="271">
        <v>90000.0</v>
      </c>
      <c r="F996" s="270" t="s">
        <v>1194</v>
      </c>
      <c r="G996" s="270" t="s">
        <v>324</v>
      </c>
      <c r="H996" s="270" t="s">
        <v>66</v>
      </c>
      <c r="I996" s="270" t="s">
        <v>491</v>
      </c>
      <c r="J996" s="272">
        <v>44645.0</v>
      </c>
      <c r="K996" s="269" t="s">
        <v>529</v>
      </c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  <c r="AA996" s="182"/>
      <c r="AB996" s="182"/>
      <c r="AC996" s="182"/>
      <c r="AD996" s="182"/>
      <c r="AE996" s="182"/>
      <c r="AF996" s="182"/>
      <c r="AG996" s="182"/>
      <c r="AH996" s="182"/>
      <c r="AI996" s="182"/>
      <c r="AJ996" s="182"/>
      <c r="AK996" s="182"/>
      <c r="AL996" s="182"/>
      <c r="AM996" s="182"/>
      <c r="AN996" s="182"/>
      <c r="AO996" s="182"/>
      <c r="AP996" s="182"/>
      <c r="AQ996" s="182"/>
      <c r="AR996" s="182"/>
      <c r="AS996" s="182"/>
      <c r="AT996" s="182"/>
      <c r="AU996" s="182"/>
    </row>
    <row r="997" ht="15.75" customHeight="1">
      <c r="A997" s="212">
        <v>44769.0</v>
      </c>
      <c r="B997" s="268" t="s">
        <v>1340</v>
      </c>
      <c r="C997" s="269" t="s">
        <v>531</v>
      </c>
      <c r="D997" s="270" t="s">
        <v>516</v>
      </c>
      <c r="E997" s="271">
        <v>5000.0</v>
      </c>
      <c r="F997" s="270" t="s">
        <v>1341</v>
      </c>
      <c r="G997" s="270" t="s">
        <v>324</v>
      </c>
      <c r="H997" s="270" t="s">
        <v>66</v>
      </c>
      <c r="I997" s="270" t="s">
        <v>376</v>
      </c>
      <c r="J997" s="272">
        <v>44619.0</v>
      </c>
      <c r="K997" s="269" t="s">
        <v>518</v>
      </c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  <c r="AA997" s="182"/>
      <c r="AB997" s="182"/>
      <c r="AC997" s="182"/>
      <c r="AD997" s="182"/>
      <c r="AE997" s="182"/>
      <c r="AF997" s="182"/>
      <c r="AG997" s="182"/>
      <c r="AH997" s="182"/>
      <c r="AI997" s="182"/>
      <c r="AJ997" s="182"/>
      <c r="AK997" s="182"/>
      <c r="AL997" s="182"/>
      <c r="AM997" s="182"/>
      <c r="AN997" s="182"/>
      <c r="AO997" s="182"/>
      <c r="AP997" s="182"/>
      <c r="AQ997" s="182"/>
      <c r="AR997" s="182"/>
      <c r="AS997" s="182"/>
      <c r="AT997" s="182"/>
      <c r="AU997" s="182"/>
    </row>
    <row r="998" ht="15.75" customHeight="1">
      <c r="A998" s="196">
        <v>44769.0</v>
      </c>
      <c r="B998" s="273" t="s">
        <v>1342</v>
      </c>
      <c r="C998" s="274" t="s">
        <v>531</v>
      </c>
      <c r="D998" s="258" t="s">
        <v>525</v>
      </c>
      <c r="E998" s="275">
        <v>55000.0</v>
      </c>
      <c r="F998" s="258" t="s">
        <v>1343</v>
      </c>
      <c r="G998" s="260" t="s">
        <v>324</v>
      </c>
      <c r="H998" s="260" t="s">
        <v>66</v>
      </c>
      <c r="I998" s="260" t="s">
        <v>491</v>
      </c>
      <c r="J998" s="260">
        <v>44613.0</v>
      </c>
      <c r="K998" s="260" t="s">
        <v>1344</v>
      </c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2"/>
      <c r="AC998" s="182"/>
      <c r="AD998" s="182"/>
      <c r="AE998" s="182"/>
      <c r="AF998" s="182"/>
      <c r="AG998" s="182"/>
      <c r="AH998" s="182"/>
      <c r="AI998" s="182"/>
      <c r="AJ998" s="182"/>
      <c r="AK998" s="182"/>
      <c r="AL998" s="182"/>
      <c r="AM998" s="182"/>
      <c r="AN998" s="182"/>
      <c r="AO998" s="182"/>
      <c r="AP998" s="182"/>
      <c r="AQ998" s="182"/>
      <c r="AR998" s="182"/>
      <c r="AS998" s="182"/>
      <c r="AT998" s="182"/>
      <c r="AU998" s="182"/>
    </row>
    <row r="999" ht="15.75" customHeight="1">
      <c r="A999" s="196">
        <v>44769.0</v>
      </c>
      <c r="B999" s="273" t="s">
        <v>1345</v>
      </c>
      <c r="C999" s="274" t="s">
        <v>531</v>
      </c>
      <c r="D999" s="258" t="s">
        <v>525</v>
      </c>
      <c r="E999" s="275">
        <v>10000.0</v>
      </c>
      <c r="F999" s="258" t="s">
        <v>1346</v>
      </c>
      <c r="G999" s="260" t="s">
        <v>324</v>
      </c>
      <c r="H999" s="260" t="s">
        <v>66</v>
      </c>
      <c r="I999" s="260" t="s">
        <v>376</v>
      </c>
      <c r="J999" s="260">
        <v>44824.0</v>
      </c>
      <c r="K999" s="260" t="s">
        <v>668</v>
      </c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  <c r="AA999" s="182"/>
      <c r="AB999" s="182"/>
      <c r="AC999" s="182"/>
      <c r="AD999" s="182"/>
      <c r="AE999" s="182"/>
      <c r="AF999" s="182"/>
      <c r="AG999" s="182"/>
      <c r="AH999" s="182"/>
      <c r="AI999" s="182"/>
      <c r="AJ999" s="182"/>
      <c r="AK999" s="182"/>
      <c r="AL999" s="182"/>
      <c r="AM999" s="182"/>
      <c r="AN999" s="182"/>
      <c r="AO999" s="182"/>
      <c r="AP999" s="182"/>
      <c r="AQ999" s="182"/>
      <c r="AR999" s="182"/>
      <c r="AS999" s="182"/>
      <c r="AT999" s="182"/>
      <c r="AU999" s="182"/>
    </row>
    <row r="1000" ht="15.75" customHeight="1">
      <c r="A1000" s="212">
        <v>44774.0</v>
      </c>
      <c r="B1000" s="268" t="s">
        <v>672</v>
      </c>
      <c r="C1000" s="269" t="s">
        <v>531</v>
      </c>
      <c r="D1000" s="270" t="s">
        <v>525</v>
      </c>
      <c r="E1000" s="271">
        <v>25000.0</v>
      </c>
      <c r="F1000" s="270" t="s">
        <v>673</v>
      </c>
      <c r="G1000" s="270" t="s">
        <v>41</v>
      </c>
      <c r="H1000" s="270" t="s">
        <v>42</v>
      </c>
      <c r="I1000" s="270" t="s">
        <v>401</v>
      </c>
      <c r="J1000" s="272">
        <v>44263.0</v>
      </c>
      <c r="K1000" s="269" t="s">
        <v>529</v>
      </c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  <c r="AA1000" s="182"/>
      <c r="AB1000" s="182"/>
      <c r="AC1000" s="182"/>
      <c r="AD1000" s="182"/>
      <c r="AE1000" s="182"/>
      <c r="AF1000" s="182"/>
      <c r="AG1000" s="182"/>
      <c r="AH1000" s="182"/>
      <c r="AI1000" s="182"/>
      <c r="AJ1000" s="182"/>
      <c r="AK1000" s="182"/>
      <c r="AL1000" s="182"/>
      <c r="AM1000" s="182"/>
      <c r="AN1000" s="182"/>
      <c r="AO1000" s="182"/>
      <c r="AP1000" s="182"/>
      <c r="AQ1000" s="182"/>
      <c r="AR1000" s="182"/>
      <c r="AS1000" s="182"/>
      <c r="AT1000" s="182"/>
      <c r="AU1000" s="182"/>
    </row>
    <row r="1001" ht="15.75" customHeight="1">
      <c r="A1001" s="212">
        <v>44774.0</v>
      </c>
      <c r="B1001" s="268" t="s">
        <v>1347</v>
      </c>
      <c r="C1001" s="269" t="s">
        <v>531</v>
      </c>
      <c r="D1001" s="270" t="s">
        <v>516</v>
      </c>
      <c r="E1001" s="271">
        <v>120608.02</v>
      </c>
      <c r="F1001" s="270" t="s">
        <v>1348</v>
      </c>
      <c r="G1001" s="270" t="s">
        <v>324</v>
      </c>
      <c r="H1001" s="270" t="s">
        <v>42</v>
      </c>
      <c r="I1001" s="270" t="s">
        <v>440</v>
      </c>
      <c r="J1001" s="272">
        <v>44623.0</v>
      </c>
      <c r="K1001" s="269" t="s">
        <v>668</v>
      </c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X1001" s="182"/>
      <c r="Y1001" s="182"/>
      <c r="Z1001" s="182"/>
      <c r="AA1001" s="182"/>
      <c r="AB1001" s="182"/>
      <c r="AC1001" s="182"/>
      <c r="AD1001" s="182"/>
      <c r="AE1001" s="182"/>
      <c r="AF1001" s="182"/>
      <c r="AG1001" s="182"/>
      <c r="AH1001" s="182"/>
      <c r="AI1001" s="182"/>
      <c r="AJ1001" s="182"/>
      <c r="AK1001" s="182"/>
      <c r="AL1001" s="182"/>
      <c r="AM1001" s="182"/>
      <c r="AN1001" s="182"/>
      <c r="AO1001" s="182"/>
      <c r="AP1001" s="182"/>
      <c r="AQ1001" s="182"/>
      <c r="AR1001" s="182"/>
      <c r="AS1001" s="182"/>
      <c r="AT1001" s="182"/>
      <c r="AU1001" s="182"/>
    </row>
    <row r="1002" ht="15.75" customHeight="1">
      <c r="A1002" s="212">
        <v>44775.0</v>
      </c>
      <c r="B1002" s="268" t="s">
        <v>1349</v>
      </c>
      <c r="C1002" s="269" t="s">
        <v>531</v>
      </c>
      <c r="D1002" s="270" t="s">
        <v>516</v>
      </c>
      <c r="E1002" s="271">
        <v>181532.44</v>
      </c>
      <c r="F1002" s="270" t="s">
        <v>1350</v>
      </c>
      <c r="G1002" s="270" t="s">
        <v>324</v>
      </c>
      <c r="H1002" s="270" t="s">
        <v>66</v>
      </c>
      <c r="I1002" s="270" t="s">
        <v>436</v>
      </c>
      <c r="J1002" s="272">
        <v>44376.0</v>
      </c>
      <c r="K1002" s="269" t="s">
        <v>518</v>
      </c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  <c r="AA1002" s="182"/>
      <c r="AB1002" s="182"/>
      <c r="AC1002" s="182"/>
      <c r="AD1002" s="182"/>
      <c r="AE1002" s="182"/>
      <c r="AF1002" s="182"/>
      <c r="AG1002" s="182"/>
      <c r="AH1002" s="182"/>
      <c r="AI1002" s="182"/>
      <c r="AJ1002" s="182"/>
      <c r="AK1002" s="182"/>
      <c r="AL1002" s="182"/>
      <c r="AM1002" s="182"/>
      <c r="AN1002" s="182"/>
      <c r="AO1002" s="182"/>
      <c r="AP1002" s="182"/>
      <c r="AQ1002" s="182"/>
      <c r="AR1002" s="182"/>
      <c r="AS1002" s="182"/>
      <c r="AT1002" s="182"/>
      <c r="AU1002" s="182"/>
    </row>
    <row r="1003" ht="15.75" customHeight="1">
      <c r="A1003" s="212">
        <v>44776.0</v>
      </c>
      <c r="B1003" s="268" t="s">
        <v>1240</v>
      </c>
      <c r="C1003" s="269" t="s">
        <v>531</v>
      </c>
      <c r="D1003" s="270" t="s">
        <v>525</v>
      </c>
      <c r="E1003" s="271">
        <v>200000.0</v>
      </c>
      <c r="F1003" s="270" t="s">
        <v>1241</v>
      </c>
      <c r="G1003" s="270" t="s">
        <v>324</v>
      </c>
      <c r="H1003" s="270" t="s">
        <v>66</v>
      </c>
      <c r="I1003" s="270" t="s">
        <v>478</v>
      </c>
      <c r="J1003" s="272">
        <v>44454.0</v>
      </c>
      <c r="K1003" s="269" t="s">
        <v>529</v>
      </c>
      <c r="L1003" s="182"/>
      <c r="M1003" s="182"/>
      <c r="N1003" s="182"/>
      <c r="O1003" s="182"/>
      <c r="P1003" s="182"/>
      <c r="Q1003" s="182"/>
      <c r="R1003" s="182"/>
      <c r="S1003" s="182"/>
      <c r="T1003" s="182"/>
      <c r="U1003" s="182"/>
      <c r="V1003" s="182"/>
      <c r="W1003" s="182"/>
      <c r="X1003" s="182"/>
      <c r="Y1003" s="182"/>
      <c r="Z1003" s="182"/>
      <c r="AA1003" s="182"/>
      <c r="AB1003" s="182"/>
      <c r="AC1003" s="182"/>
      <c r="AD1003" s="182"/>
      <c r="AE1003" s="182"/>
      <c r="AF1003" s="182"/>
      <c r="AG1003" s="182"/>
      <c r="AH1003" s="182"/>
      <c r="AI1003" s="182"/>
      <c r="AJ1003" s="182"/>
      <c r="AK1003" s="182"/>
      <c r="AL1003" s="182"/>
      <c r="AM1003" s="182"/>
      <c r="AN1003" s="182"/>
      <c r="AO1003" s="182"/>
      <c r="AP1003" s="182"/>
      <c r="AQ1003" s="182"/>
      <c r="AR1003" s="182"/>
      <c r="AS1003" s="182"/>
      <c r="AT1003" s="182"/>
      <c r="AU1003" s="182"/>
    </row>
    <row r="1004" ht="15.75" customHeight="1">
      <c r="A1004" s="212">
        <v>44777.0</v>
      </c>
      <c r="B1004" s="268" t="s">
        <v>1351</v>
      </c>
      <c r="C1004" s="269" t="s">
        <v>531</v>
      </c>
      <c r="D1004" s="270" t="s">
        <v>525</v>
      </c>
      <c r="E1004" s="271">
        <v>25000.0</v>
      </c>
      <c r="F1004" s="270" t="s">
        <v>1352</v>
      </c>
      <c r="G1004" s="270" t="s">
        <v>324</v>
      </c>
      <c r="H1004" s="270" t="s">
        <v>42</v>
      </c>
      <c r="I1004" s="270" t="s">
        <v>479</v>
      </c>
      <c r="J1004" s="272">
        <v>44385.0</v>
      </c>
      <c r="K1004" s="269" t="s">
        <v>926</v>
      </c>
      <c r="L1004" s="182"/>
      <c r="M1004" s="182"/>
      <c r="N1004" s="182"/>
      <c r="O1004" s="182"/>
      <c r="P1004" s="182"/>
      <c r="Q1004" s="182"/>
      <c r="R1004" s="182"/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2"/>
      <c r="AC1004" s="182"/>
      <c r="AD1004" s="182"/>
      <c r="AE1004" s="182"/>
      <c r="AF1004" s="182"/>
      <c r="AG1004" s="182"/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182"/>
      <c r="AT1004" s="182"/>
      <c r="AU1004" s="182"/>
    </row>
    <row r="1005" ht="15.75" customHeight="1">
      <c r="A1005" s="212">
        <v>44777.0</v>
      </c>
      <c r="B1005" s="268" t="s">
        <v>1330</v>
      </c>
      <c r="C1005" s="269" t="s">
        <v>531</v>
      </c>
      <c r="D1005" s="270" t="s">
        <v>516</v>
      </c>
      <c r="E1005" s="271">
        <v>1473.07</v>
      </c>
      <c r="F1005" s="270" t="s">
        <v>1331</v>
      </c>
      <c r="G1005" s="270" t="s">
        <v>324</v>
      </c>
      <c r="H1005" s="270" t="s">
        <v>66</v>
      </c>
      <c r="I1005" s="270" t="s">
        <v>376</v>
      </c>
      <c r="J1005" s="272">
        <v>44251.0</v>
      </c>
      <c r="K1005" s="269" t="s">
        <v>518</v>
      </c>
      <c r="L1005" s="182"/>
      <c r="M1005" s="182"/>
      <c r="N1005" s="182"/>
      <c r="O1005" s="182"/>
      <c r="P1005" s="182"/>
      <c r="Q1005" s="182"/>
      <c r="R1005" s="182"/>
      <c r="S1005" s="182"/>
      <c r="T1005" s="182"/>
      <c r="U1005" s="182"/>
      <c r="V1005" s="182"/>
      <c r="W1005" s="182"/>
      <c r="X1005" s="182"/>
      <c r="Y1005" s="182"/>
      <c r="Z1005" s="182"/>
      <c r="AA1005" s="182"/>
      <c r="AB1005" s="182"/>
      <c r="AC1005" s="182"/>
      <c r="AD1005" s="182"/>
      <c r="AE1005" s="182"/>
      <c r="AF1005" s="182"/>
      <c r="AG1005" s="182"/>
      <c r="AH1005" s="182"/>
      <c r="AI1005" s="182"/>
      <c r="AJ1005" s="182"/>
      <c r="AK1005" s="182"/>
      <c r="AL1005" s="182"/>
      <c r="AM1005" s="182"/>
      <c r="AN1005" s="182"/>
      <c r="AO1005" s="182"/>
      <c r="AP1005" s="182"/>
      <c r="AQ1005" s="182"/>
      <c r="AR1005" s="182"/>
      <c r="AS1005" s="182"/>
      <c r="AT1005" s="182"/>
      <c r="AU1005" s="182"/>
    </row>
    <row r="1006" ht="15.75" customHeight="1">
      <c r="A1006" s="212">
        <v>44777.0</v>
      </c>
      <c r="B1006" s="268" t="s">
        <v>1253</v>
      </c>
      <c r="C1006" s="269" t="s">
        <v>515</v>
      </c>
      <c r="D1006" s="270" t="s">
        <v>516</v>
      </c>
      <c r="E1006" s="271">
        <v>74385.52</v>
      </c>
      <c r="F1006" s="270" t="s">
        <v>1353</v>
      </c>
      <c r="G1006" s="270" t="s">
        <v>324</v>
      </c>
      <c r="H1006" s="270" t="s">
        <v>665</v>
      </c>
      <c r="I1006" s="270" t="s">
        <v>464</v>
      </c>
      <c r="J1006" s="272">
        <v>44568.0</v>
      </c>
      <c r="K1006" s="269" t="s">
        <v>668</v>
      </c>
      <c r="L1006" s="182"/>
      <c r="M1006" s="182"/>
      <c r="N1006" s="182"/>
      <c r="O1006" s="182"/>
      <c r="P1006" s="182"/>
      <c r="Q1006" s="182"/>
      <c r="R1006" s="182"/>
      <c r="S1006" s="182"/>
      <c r="T1006" s="182"/>
      <c r="U1006" s="182"/>
      <c r="V1006" s="182"/>
      <c r="W1006" s="182"/>
      <c r="X1006" s="182"/>
      <c r="Y1006" s="182"/>
      <c r="Z1006" s="182"/>
      <c r="AA1006" s="182"/>
      <c r="AB1006" s="182"/>
      <c r="AC1006" s="182"/>
      <c r="AD1006" s="182"/>
      <c r="AE1006" s="182"/>
      <c r="AF1006" s="182"/>
      <c r="AG1006" s="182"/>
      <c r="AH1006" s="182"/>
      <c r="AI1006" s="182"/>
      <c r="AJ1006" s="182"/>
      <c r="AK1006" s="182"/>
      <c r="AL1006" s="182"/>
      <c r="AM1006" s="182"/>
      <c r="AN1006" s="182"/>
      <c r="AO1006" s="182"/>
      <c r="AP1006" s="182"/>
      <c r="AQ1006" s="182"/>
      <c r="AR1006" s="182"/>
      <c r="AS1006" s="182"/>
      <c r="AT1006" s="182"/>
      <c r="AU1006" s="182"/>
    </row>
    <row r="1007" ht="15.75" customHeight="1">
      <c r="A1007" s="212">
        <v>44781.0</v>
      </c>
      <c r="B1007" s="268" t="s">
        <v>1354</v>
      </c>
      <c r="C1007" s="269" t="s">
        <v>531</v>
      </c>
      <c r="D1007" s="270" t="s">
        <v>525</v>
      </c>
      <c r="E1007" s="271">
        <v>7000.0</v>
      </c>
      <c r="F1007" s="270" t="s">
        <v>1355</v>
      </c>
      <c r="G1007" s="270" t="s">
        <v>324</v>
      </c>
      <c r="H1007" s="270" t="s">
        <v>66</v>
      </c>
      <c r="I1007" s="270" t="s">
        <v>491</v>
      </c>
      <c r="J1007" s="272">
        <v>44673.0</v>
      </c>
      <c r="K1007" s="269" t="s">
        <v>543</v>
      </c>
      <c r="L1007" s="182"/>
      <c r="M1007" s="182"/>
      <c r="N1007" s="182"/>
      <c r="O1007" s="182"/>
      <c r="P1007" s="182"/>
      <c r="Q1007" s="182"/>
      <c r="R1007" s="182"/>
      <c r="S1007" s="182"/>
      <c r="T1007" s="182"/>
      <c r="U1007" s="182"/>
      <c r="V1007" s="182"/>
      <c r="W1007" s="182"/>
      <c r="X1007" s="182"/>
      <c r="Y1007" s="182"/>
      <c r="Z1007" s="182"/>
      <c r="AA1007" s="182"/>
      <c r="AB1007" s="182"/>
      <c r="AC1007" s="182"/>
      <c r="AD1007" s="182"/>
      <c r="AE1007" s="182"/>
      <c r="AF1007" s="182"/>
      <c r="AG1007" s="182"/>
      <c r="AH1007" s="182"/>
      <c r="AI1007" s="182"/>
      <c r="AJ1007" s="182"/>
      <c r="AK1007" s="182"/>
      <c r="AL1007" s="182"/>
      <c r="AM1007" s="182"/>
      <c r="AN1007" s="182"/>
      <c r="AO1007" s="182"/>
      <c r="AP1007" s="182"/>
      <c r="AQ1007" s="182"/>
      <c r="AR1007" s="182"/>
      <c r="AS1007" s="182"/>
      <c r="AT1007" s="182"/>
      <c r="AU1007" s="182"/>
    </row>
    <row r="1008" ht="15.75" customHeight="1">
      <c r="A1008" s="212">
        <v>44781.0</v>
      </c>
      <c r="B1008" s="268" t="s">
        <v>1356</v>
      </c>
      <c r="C1008" s="269" t="s">
        <v>531</v>
      </c>
      <c r="D1008" s="270" t="s">
        <v>516</v>
      </c>
      <c r="E1008" s="271">
        <v>157156.82</v>
      </c>
      <c r="F1008" s="270" t="s">
        <v>1357</v>
      </c>
      <c r="G1008" s="270" t="s">
        <v>324</v>
      </c>
      <c r="H1008" s="270" t="s">
        <v>42</v>
      </c>
      <c r="I1008" s="270" t="s">
        <v>481</v>
      </c>
      <c r="J1008" s="272">
        <v>44277.0</v>
      </c>
      <c r="K1008" s="269" t="s">
        <v>543</v>
      </c>
      <c r="L1008" s="182"/>
      <c r="M1008" s="182"/>
      <c r="N1008" s="182"/>
      <c r="O1008" s="182"/>
      <c r="P1008" s="182"/>
      <c r="Q1008" s="182"/>
      <c r="R1008" s="182"/>
      <c r="S1008" s="182"/>
      <c r="T1008" s="182"/>
      <c r="U1008" s="182"/>
      <c r="V1008" s="182"/>
      <c r="W1008" s="182"/>
      <c r="X1008" s="182"/>
      <c r="Y1008" s="182"/>
      <c r="Z1008" s="182"/>
      <c r="AA1008" s="182"/>
      <c r="AB1008" s="182"/>
      <c r="AC1008" s="182"/>
      <c r="AD1008" s="182"/>
      <c r="AE1008" s="182"/>
      <c r="AF1008" s="182"/>
      <c r="AG1008" s="182"/>
      <c r="AH1008" s="182"/>
      <c r="AI1008" s="182"/>
      <c r="AJ1008" s="182"/>
      <c r="AK1008" s="182"/>
      <c r="AL1008" s="182"/>
      <c r="AM1008" s="182"/>
      <c r="AN1008" s="182"/>
      <c r="AO1008" s="182"/>
      <c r="AP1008" s="182"/>
      <c r="AQ1008" s="182"/>
      <c r="AR1008" s="182"/>
      <c r="AS1008" s="182"/>
      <c r="AT1008" s="182"/>
      <c r="AU1008" s="182"/>
    </row>
    <row r="1009" ht="15.75" customHeight="1">
      <c r="A1009" s="212">
        <v>44781.0</v>
      </c>
      <c r="B1009" s="268" t="s">
        <v>1358</v>
      </c>
      <c r="C1009" s="269" t="s">
        <v>515</v>
      </c>
      <c r="D1009" s="270" t="s">
        <v>516</v>
      </c>
      <c r="E1009" s="271">
        <v>101893.24</v>
      </c>
      <c r="F1009" s="270" t="s">
        <v>1359</v>
      </c>
      <c r="G1009" s="270" t="s">
        <v>324</v>
      </c>
      <c r="H1009" s="270" t="s">
        <v>665</v>
      </c>
      <c r="I1009" s="270" t="s">
        <v>462</v>
      </c>
      <c r="J1009" s="272">
        <v>44365.0</v>
      </c>
      <c r="K1009" s="269" t="s">
        <v>529</v>
      </c>
      <c r="L1009" s="182"/>
      <c r="M1009" s="182"/>
      <c r="N1009" s="182"/>
      <c r="O1009" s="182"/>
      <c r="P1009" s="182"/>
      <c r="Q1009" s="182"/>
      <c r="R1009" s="182"/>
      <c r="S1009" s="182"/>
      <c r="T1009" s="182"/>
      <c r="U1009" s="182"/>
      <c r="V1009" s="182"/>
      <c r="W1009" s="182"/>
      <c r="X1009" s="182"/>
      <c r="Y1009" s="182"/>
      <c r="Z1009" s="182"/>
      <c r="AA1009" s="182"/>
      <c r="AB1009" s="182"/>
      <c r="AC1009" s="182"/>
      <c r="AD1009" s="182"/>
      <c r="AE1009" s="182"/>
      <c r="AF1009" s="182"/>
      <c r="AG1009" s="182"/>
      <c r="AH1009" s="182"/>
      <c r="AI1009" s="182"/>
      <c r="AJ1009" s="182"/>
      <c r="AK1009" s="182"/>
      <c r="AL1009" s="182"/>
      <c r="AM1009" s="182"/>
      <c r="AN1009" s="182"/>
      <c r="AO1009" s="182"/>
      <c r="AP1009" s="182"/>
      <c r="AQ1009" s="182"/>
      <c r="AR1009" s="182"/>
      <c r="AS1009" s="182"/>
      <c r="AT1009" s="182"/>
      <c r="AU1009" s="182"/>
    </row>
    <row r="1010" ht="15.75" customHeight="1">
      <c r="A1010" s="212">
        <v>44783.0</v>
      </c>
      <c r="B1010" s="268" t="s">
        <v>1090</v>
      </c>
      <c r="C1010" s="269" t="s">
        <v>531</v>
      </c>
      <c r="D1010" s="270" t="s">
        <v>525</v>
      </c>
      <c r="E1010" s="271">
        <v>5500.0</v>
      </c>
      <c r="F1010" s="270" t="s">
        <v>1091</v>
      </c>
      <c r="G1010" s="270" t="s">
        <v>324</v>
      </c>
      <c r="H1010" s="270" t="s">
        <v>42</v>
      </c>
      <c r="I1010" s="270" t="s">
        <v>409</v>
      </c>
      <c r="J1010" s="272">
        <v>44293.0</v>
      </c>
      <c r="K1010" s="269" t="s">
        <v>611</v>
      </c>
      <c r="L1010" s="182"/>
      <c r="M1010" s="182"/>
      <c r="N1010" s="182"/>
      <c r="O1010" s="182"/>
      <c r="P1010" s="182"/>
      <c r="Q1010" s="182"/>
      <c r="R1010" s="182"/>
      <c r="S1010" s="182"/>
      <c r="T1010" s="182"/>
      <c r="U1010" s="182"/>
      <c r="V1010" s="182"/>
      <c r="W1010" s="182"/>
      <c r="X1010" s="182"/>
      <c r="Y1010" s="182"/>
      <c r="Z1010" s="182"/>
      <c r="AA1010" s="182"/>
      <c r="AB1010" s="182"/>
      <c r="AC1010" s="182"/>
      <c r="AD1010" s="182"/>
      <c r="AE1010" s="182"/>
      <c r="AF1010" s="182"/>
      <c r="AG1010" s="182"/>
      <c r="AH1010" s="182"/>
      <c r="AI1010" s="182"/>
      <c r="AJ1010" s="182"/>
      <c r="AK1010" s="182"/>
      <c r="AL1010" s="182"/>
      <c r="AM1010" s="182"/>
      <c r="AN1010" s="182"/>
      <c r="AO1010" s="182"/>
      <c r="AP1010" s="182"/>
      <c r="AQ1010" s="182"/>
      <c r="AR1010" s="182"/>
      <c r="AS1010" s="182"/>
      <c r="AT1010" s="182"/>
      <c r="AU1010" s="182"/>
    </row>
    <row r="1011" ht="15.75" customHeight="1">
      <c r="A1011" s="212">
        <v>44783.0</v>
      </c>
      <c r="B1011" s="268" t="s">
        <v>1360</v>
      </c>
      <c r="C1011" s="269" t="s">
        <v>515</v>
      </c>
      <c r="D1011" s="270" t="s">
        <v>516</v>
      </c>
      <c r="E1011" s="271">
        <v>111338.29</v>
      </c>
      <c r="F1011" s="270" t="s">
        <v>1361</v>
      </c>
      <c r="G1011" s="270" t="s">
        <v>324</v>
      </c>
      <c r="H1011" s="270" t="s">
        <v>665</v>
      </c>
      <c r="I1011" s="270" t="s">
        <v>460</v>
      </c>
      <c r="J1011" s="272">
        <v>44600.0</v>
      </c>
      <c r="K1011" s="269" t="s">
        <v>543</v>
      </c>
      <c r="L1011" s="182"/>
      <c r="M1011" s="182"/>
      <c r="N1011" s="182"/>
      <c r="O1011" s="182"/>
      <c r="P1011" s="182"/>
      <c r="Q1011" s="182"/>
      <c r="R1011" s="182"/>
      <c r="S1011" s="182"/>
      <c r="T1011" s="182"/>
      <c r="U1011" s="182"/>
      <c r="V1011" s="182"/>
      <c r="W1011" s="182"/>
      <c r="X1011" s="182"/>
      <c r="Y1011" s="182"/>
      <c r="Z1011" s="182"/>
      <c r="AA1011" s="182"/>
      <c r="AB1011" s="182"/>
      <c r="AC1011" s="182"/>
      <c r="AD1011" s="182"/>
      <c r="AE1011" s="182"/>
      <c r="AF1011" s="182"/>
      <c r="AG1011" s="182"/>
      <c r="AH1011" s="182"/>
      <c r="AI1011" s="182"/>
      <c r="AJ1011" s="182"/>
      <c r="AK1011" s="182"/>
      <c r="AL1011" s="182"/>
      <c r="AM1011" s="182"/>
      <c r="AN1011" s="182"/>
      <c r="AO1011" s="182"/>
      <c r="AP1011" s="182"/>
      <c r="AQ1011" s="182"/>
      <c r="AR1011" s="182"/>
      <c r="AS1011" s="182"/>
      <c r="AT1011" s="182"/>
      <c r="AU1011" s="182"/>
    </row>
    <row r="1012" ht="15.75" customHeight="1">
      <c r="A1012" s="212">
        <v>44784.0</v>
      </c>
      <c r="B1012" s="268" t="s">
        <v>1362</v>
      </c>
      <c r="C1012" s="269" t="s">
        <v>531</v>
      </c>
      <c r="D1012" s="270" t="s">
        <v>516</v>
      </c>
      <c r="E1012" s="271" t="s">
        <v>1363</v>
      </c>
      <c r="F1012" s="270" t="s">
        <v>1364</v>
      </c>
      <c r="G1012" s="270" t="s">
        <v>41</v>
      </c>
      <c r="H1012" s="270" t="s">
        <v>42</v>
      </c>
      <c r="I1012" s="270" t="s">
        <v>454</v>
      </c>
      <c r="J1012" s="272">
        <v>44211.0</v>
      </c>
      <c r="K1012" s="269" t="s">
        <v>518</v>
      </c>
      <c r="L1012" s="182"/>
      <c r="M1012" s="182"/>
      <c r="N1012" s="182"/>
      <c r="O1012" s="182"/>
      <c r="P1012" s="182"/>
      <c r="Q1012" s="182"/>
      <c r="R1012" s="182"/>
      <c r="S1012" s="182"/>
      <c r="T1012" s="182"/>
      <c r="U1012" s="182"/>
      <c r="V1012" s="182"/>
      <c r="W1012" s="182"/>
      <c r="X1012" s="182"/>
      <c r="Y1012" s="182"/>
      <c r="Z1012" s="182"/>
      <c r="AA1012" s="182"/>
      <c r="AB1012" s="182"/>
      <c r="AC1012" s="182"/>
      <c r="AD1012" s="182"/>
      <c r="AE1012" s="182"/>
      <c r="AF1012" s="182"/>
      <c r="AG1012" s="182"/>
      <c r="AH1012" s="182"/>
      <c r="AI1012" s="182"/>
      <c r="AJ1012" s="182"/>
      <c r="AK1012" s="182"/>
      <c r="AL1012" s="182"/>
      <c r="AM1012" s="182"/>
      <c r="AN1012" s="182"/>
      <c r="AO1012" s="182"/>
      <c r="AP1012" s="182"/>
      <c r="AQ1012" s="182"/>
      <c r="AR1012" s="182"/>
      <c r="AS1012" s="182"/>
      <c r="AT1012" s="182"/>
      <c r="AU1012" s="182"/>
    </row>
    <row r="1013" ht="15.75" customHeight="1">
      <c r="A1013" s="212">
        <v>44784.0</v>
      </c>
      <c r="B1013" s="268" t="s">
        <v>1146</v>
      </c>
      <c r="C1013" s="269" t="s">
        <v>531</v>
      </c>
      <c r="D1013" s="270" t="s">
        <v>525</v>
      </c>
      <c r="E1013" s="271">
        <v>30000.0</v>
      </c>
      <c r="F1013" s="270" t="s">
        <v>1147</v>
      </c>
      <c r="G1013" s="270" t="s">
        <v>324</v>
      </c>
      <c r="H1013" s="270" t="s">
        <v>42</v>
      </c>
      <c r="I1013" s="270" t="s">
        <v>446</v>
      </c>
      <c r="J1013" s="272">
        <v>44594.0</v>
      </c>
      <c r="K1013" s="269" t="s">
        <v>668</v>
      </c>
      <c r="L1013" s="182"/>
      <c r="M1013" s="182"/>
      <c r="N1013" s="182"/>
      <c r="O1013" s="182"/>
      <c r="P1013" s="182"/>
      <c r="Q1013" s="182"/>
      <c r="R1013" s="182"/>
      <c r="S1013" s="182"/>
      <c r="T1013" s="182"/>
      <c r="U1013" s="182"/>
      <c r="V1013" s="182"/>
      <c r="W1013" s="182"/>
      <c r="X1013" s="182"/>
      <c r="Y1013" s="182"/>
      <c r="Z1013" s="182"/>
      <c r="AA1013" s="182"/>
      <c r="AB1013" s="182"/>
      <c r="AC1013" s="182"/>
      <c r="AD1013" s="182"/>
      <c r="AE1013" s="182"/>
      <c r="AF1013" s="182"/>
      <c r="AG1013" s="182"/>
      <c r="AH1013" s="182"/>
      <c r="AI1013" s="182"/>
      <c r="AJ1013" s="182"/>
      <c r="AK1013" s="182"/>
      <c r="AL1013" s="182"/>
      <c r="AM1013" s="182"/>
      <c r="AN1013" s="182"/>
      <c r="AO1013" s="182"/>
      <c r="AP1013" s="182"/>
      <c r="AQ1013" s="182"/>
      <c r="AR1013" s="182"/>
      <c r="AS1013" s="182"/>
      <c r="AT1013" s="182"/>
      <c r="AU1013" s="182"/>
    </row>
    <row r="1014" ht="15.75" customHeight="1">
      <c r="A1014" s="196">
        <v>44784.0</v>
      </c>
      <c r="B1014" s="228" t="s">
        <v>1240</v>
      </c>
      <c r="C1014" s="198" t="s">
        <v>531</v>
      </c>
      <c r="D1014" s="173" t="s">
        <v>525</v>
      </c>
      <c r="E1014" s="199">
        <v>125000.0</v>
      </c>
      <c r="F1014" s="173" t="s">
        <v>1241</v>
      </c>
      <c r="G1014" s="183" t="s">
        <v>324</v>
      </c>
      <c r="H1014" s="183" t="s">
        <v>66</v>
      </c>
      <c r="I1014" s="183" t="s">
        <v>478</v>
      </c>
      <c r="J1014" s="183">
        <v>44454.0</v>
      </c>
      <c r="K1014" s="183" t="s">
        <v>529</v>
      </c>
      <c r="L1014" s="182"/>
      <c r="M1014" s="182"/>
      <c r="N1014" s="182"/>
      <c r="O1014" s="182"/>
      <c r="P1014" s="182"/>
      <c r="Q1014" s="182"/>
      <c r="R1014" s="182"/>
      <c r="S1014" s="182"/>
      <c r="T1014" s="182"/>
      <c r="U1014" s="182"/>
      <c r="V1014" s="182"/>
      <c r="W1014" s="182"/>
      <c r="X1014" s="182"/>
      <c r="Y1014" s="182"/>
      <c r="Z1014" s="182"/>
      <c r="AA1014" s="182"/>
      <c r="AB1014" s="182"/>
      <c r="AC1014" s="182"/>
      <c r="AD1014" s="182"/>
      <c r="AE1014" s="182"/>
      <c r="AF1014" s="182"/>
      <c r="AG1014" s="182"/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/>
      <c r="AS1014" s="182"/>
      <c r="AT1014" s="182"/>
      <c r="AU1014" s="182"/>
    </row>
    <row r="1015" ht="15.75" customHeight="1">
      <c r="A1015" s="196">
        <v>44786.0</v>
      </c>
      <c r="B1015" s="228" t="s">
        <v>1365</v>
      </c>
      <c r="C1015" s="198" t="s">
        <v>531</v>
      </c>
      <c r="D1015" s="173" t="s">
        <v>516</v>
      </c>
      <c r="E1015" s="199">
        <v>444418.17</v>
      </c>
      <c r="F1015" s="173" t="s">
        <v>1366</v>
      </c>
      <c r="G1015" s="183" t="s">
        <v>324</v>
      </c>
      <c r="H1015" s="183" t="s">
        <v>66</v>
      </c>
      <c r="I1015" s="183" t="s">
        <v>395</v>
      </c>
      <c r="J1015" s="183">
        <v>44421.0</v>
      </c>
      <c r="K1015" s="183" t="s">
        <v>668</v>
      </c>
      <c r="L1015" s="182"/>
      <c r="M1015" s="182"/>
      <c r="N1015" s="182"/>
      <c r="O1015" s="182"/>
      <c r="P1015" s="182"/>
      <c r="Q1015" s="182"/>
      <c r="R1015" s="182"/>
      <c r="S1015" s="182"/>
      <c r="T1015" s="182"/>
      <c r="U1015" s="182"/>
      <c r="V1015" s="182"/>
      <c r="W1015" s="182"/>
      <c r="X1015" s="182"/>
      <c r="Y1015" s="182"/>
      <c r="Z1015" s="182"/>
      <c r="AA1015" s="182"/>
      <c r="AB1015" s="182"/>
      <c r="AC1015" s="182"/>
      <c r="AD1015" s="182"/>
      <c r="AE1015" s="182"/>
      <c r="AF1015" s="182"/>
      <c r="AG1015" s="182"/>
      <c r="AH1015" s="182"/>
      <c r="AI1015" s="182"/>
      <c r="AJ1015" s="182"/>
      <c r="AK1015" s="182"/>
      <c r="AL1015" s="182"/>
      <c r="AM1015" s="182"/>
      <c r="AN1015" s="182"/>
      <c r="AO1015" s="182"/>
      <c r="AP1015" s="182"/>
      <c r="AQ1015" s="182"/>
      <c r="AR1015" s="182"/>
      <c r="AS1015" s="182"/>
      <c r="AT1015" s="182"/>
      <c r="AU1015" s="182"/>
    </row>
    <row r="1016" ht="15.75" customHeight="1">
      <c r="A1016" s="212">
        <v>44788.0</v>
      </c>
      <c r="B1016" s="213" t="s">
        <v>1235</v>
      </c>
      <c r="C1016" s="214" t="s">
        <v>531</v>
      </c>
      <c r="D1016" s="215" t="s">
        <v>525</v>
      </c>
      <c r="E1016" s="216">
        <v>10000.0</v>
      </c>
      <c r="F1016" s="215" t="s">
        <v>1367</v>
      </c>
      <c r="G1016" s="215" t="s">
        <v>324</v>
      </c>
      <c r="H1016" s="215" t="s">
        <v>66</v>
      </c>
      <c r="I1016" s="215" t="s">
        <v>452</v>
      </c>
      <c r="J1016" s="217">
        <v>44645.0</v>
      </c>
      <c r="K1016" s="214" t="s">
        <v>668</v>
      </c>
      <c r="L1016" s="182"/>
      <c r="M1016" s="182"/>
      <c r="N1016" s="182"/>
      <c r="O1016" s="182"/>
      <c r="P1016" s="182"/>
      <c r="Q1016" s="182"/>
      <c r="R1016" s="182"/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182"/>
      <c r="AT1016" s="182"/>
      <c r="AU1016" s="182"/>
    </row>
    <row r="1017" ht="15.75" customHeight="1">
      <c r="A1017" s="212">
        <v>44788.0</v>
      </c>
      <c r="B1017" s="213" t="s">
        <v>1368</v>
      </c>
      <c r="C1017" s="214" t="s">
        <v>531</v>
      </c>
      <c r="D1017" s="215" t="s">
        <v>516</v>
      </c>
      <c r="E1017" s="216">
        <v>608381.09</v>
      </c>
      <c r="F1017" s="215" t="s">
        <v>1369</v>
      </c>
      <c r="G1017" s="215" t="s">
        <v>324</v>
      </c>
      <c r="H1017" s="215" t="s">
        <v>42</v>
      </c>
      <c r="I1017" s="215" t="s">
        <v>337</v>
      </c>
      <c r="J1017" s="217">
        <v>44341.0</v>
      </c>
      <c r="K1017" s="214" t="s">
        <v>1370</v>
      </c>
      <c r="L1017" s="182"/>
      <c r="M1017" s="182"/>
      <c r="N1017" s="182"/>
      <c r="O1017" s="182"/>
      <c r="P1017" s="182"/>
      <c r="Q1017" s="182"/>
      <c r="R1017" s="182"/>
      <c r="S1017" s="182"/>
      <c r="T1017" s="182"/>
      <c r="U1017" s="182"/>
      <c r="V1017" s="182"/>
      <c r="W1017" s="182"/>
      <c r="X1017" s="182"/>
      <c r="Y1017" s="182"/>
      <c r="Z1017" s="182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182"/>
      <c r="AT1017" s="182"/>
      <c r="AU1017" s="182"/>
    </row>
    <row r="1018" ht="15.75" customHeight="1">
      <c r="A1018" s="212">
        <v>44789.0</v>
      </c>
      <c r="B1018" s="213" t="s">
        <v>1298</v>
      </c>
      <c r="C1018" s="214" t="s">
        <v>531</v>
      </c>
      <c r="D1018" s="215" t="s">
        <v>525</v>
      </c>
      <c r="E1018" s="216">
        <v>5000.0</v>
      </c>
      <c r="F1018" s="215" t="s">
        <v>1299</v>
      </c>
      <c r="G1018" s="215" t="s">
        <v>41</v>
      </c>
      <c r="H1018" s="215" t="s">
        <v>42</v>
      </c>
      <c r="I1018" s="215" t="s">
        <v>339</v>
      </c>
      <c r="J1018" s="217">
        <v>44138.0</v>
      </c>
      <c r="K1018" s="214" t="s">
        <v>543</v>
      </c>
      <c r="L1018" s="182"/>
      <c r="M1018" s="182"/>
      <c r="N1018" s="182"/>
      <c r="O1018" s="182"/>
      <c r="P1018" s="182"/>
      <c r="Q1018" s="182"/>
      <c r="R1018" s="182"/>
      <c r="S1018" s="182"/>
      <c r="T1018" s="182"/>
      <c r="U1018" s="182"/>
      <c r="V1018" s="182"/>
      <c r="W1018" s="182"/>
      <c r="X1018" s="182"/>
      <c r="Y1018" s="182"/>
      <c r="Z1018" s="182"/>
      <c r="AA1018" s="182"/>
      <c r="AB1018" s="182"/>
      <c r="AC1018" s="182"/>
      <c r="AD1018" s="182"/>
      <c r="AE1018" s="182"/>
      <c r="AF1018" s="182"/>
      <c r="AG1018" s="182"/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182"/>
      <c r="AT1018" s="182"/>
      <c r="AU1018" s="182"/>
    </row>
    <row r="1019" ht="15.75" customHeight="1">
      <c r="A1019" s="212">
        <v>44790.0</v>
      </c>
      <c r="B1019" s="213" t="s">
        <v>1235</v>
      </c>
      <c r="C1019" s="214" t="s">
        <v>531</v>
      </c>
      <c r="D1019" s="215" t="s">
        <v>525</v>
      </c>
      <c r="E1019" s="216">
        <v>5000.0</v>
      </c>
      <c r="F1019" s="215" t="s">
        <v>1367</v>
      </c>
      <c r="G1019" s="215" t="s">
        <v>324</v>
      </c>
      <c r="H1019" s="215" t="s">
        <v>66</v>
      </c>
      <c r="I1019" s="215" t="s">
        <v>452</v>
      </c>
      <c r="J1019" s="217">
        <v>44645.0</v>
      </c>
      <c r="K1019" s="214" t="s">
        <v>668</v>
      </c>
      <c r="L1019" s="182"/>
      <c r="M1019" s="182"/>
      <c r="N1019" s="182"/>
      <c r="O1019" s="182"/>
      <c r="P1019" s="182"/>
      <c r="Q1019" s="182"/>
      <c r="R1019" s="182"/>
      <c r="S1019" s="182"/>
      <c r="T1019" s="182"/>
      <c r="U1019" s="182"/>
      <c r="V1019" s="182"/>
      <c r="W1019" s="182"/>
      <c r="X1019" s="182"/>
      <c r="Y1019" s="182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182"/>
      <c r="AT1019" s="182"/>
      <c r="AU1019" s="182"/>
    </row>
    <row r="1020" ht="15.75" customHeight="1">
      <c r="A1020" s="212">
        <v>44791.0</v>
      </c>
      <c r="B1020" s="213" t="s">
        <v>1128</v>
      </c>
      <c r="C1020" s="214" t="s">
        <v>531</v>
      </c>
      <c r="D1020" s="215" t="s">
        <v>525</v>
      </c>
      <c r="E1020" s="216">
        <v>25000.0</v>
      </c>
      <c r="F1020" s="215" t="s">
        <v>1129</v>
      </c>
      <c r="G1020" s="215" t="s">
        <v>324</v>
      </c>
      <c r="H1020" s="215" t="s">
        <v>42</v>
      </c>
      <c r="I1020" s="215" t="s">
        <v>366</v>
      </c>
      <c r="J1020" s="217">
        <v>44061.0</v>
      </c>
      <c r="K1020" s="214" t="s">
        <v>529</v>
      </c>
      <c r="L1020" s="182"/>
      <c r="M1020" s="182"/>
      <c r="N1020" s="182"/>
      <c r="O1020" s="182"/>
      <c r="P1020" s="182"/>
      <c r="Q1020" s="182"/>
      <c r="R1020" s="182"/>
      <c r="S1020" s="182"/>
      <c r="T1020" s="182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182"/>
      <c r="AT1020" s="182"/>
      <c r="AU1020" s="182"/>
    </row>
    <row r="1021" ht="15.75" customHeight="1">
      <c r="A1021" s="196">
        <v>44796.0</v>
      </c>
      <c r="B1021" s="228" t="s">
        <v>1371</v>
      </c>
      <c r="C1021" s="198" t="s">
        <v>531</v>
      </c>
      <c r="D1021" s="173" t="s">
        <v>516</v>
      </c>
      <c r="E1021" s="199">
        <v>835364.29</v>
      </c>
      <c r="F1021" s="173" t="s">
        <v>1372</v>
      </c>
      <c r="G1021" s="183" t="s">
        <v>324</v>
      </c>
      <c r="H1021" s="183" t="s">
        <v>66</v>
      </c>
      <c r="I1021" s="183" t="s">
        <v>491</v>
      </c>
      <c r="J1021" s="183">
        <v>44648.0</v>
      </c>
      <c r="K1021" s="183" t="s">
        <v>529</v>
      </c>
      <c r="L1021" s="182"/>
      <c r="M1021" s="182"/>
      <c r="N1021" s="182"/>
      <c r="O1021" s="182"/>
      <c r="P1021" s="182"/>
      <c r="Q1021" s="182"/>
      <c r="R1021" s="182"/>
      <c r="S1021" s="182"/>
      <c r="T1021" s="182"/>
      <c r="U1021" s="182"/>
      <c r="V1021" s="182"/>
      <c r="W1021" s="182"/>
      <c r="X1021" s="182"/>
      <c r="Y1021" s="182"/>
      <c r="Z1021" s="182"/>
      <c r="AA1021" s="182"/>
      <c r="AB1021" s="182"/>
      <c r="AC1021" s="182"/>
      <c r="AD1021" s="182"/>
      <c r="AE1021" s="182"/>
      <c r="AF1021" s="182"/>
      <c r="AG1021" s="182"/>
      <c r="AH1021" s="182"/>
      <c r="AI1021" s="182"/>
      <c r="AJ1021" s="182"/>
      <c r="AK1021" s="182"/>
      <c r="AL1021" s="182"/>
      <c r="AM1021" s="182"/>
      <c r="AN1021" s="182"/>
      <c r="AO1021" s="182"/>
      <c r="AP1021" s="182"/>
      <c r="AQ1021" s="182"/>
      <c r="AR1021" s="182"/>
      <c r="AS1021" s="182"/>
      <c r="AT1021" s="182"/>
      <c r="AU1021" s="182"/>
    </row>
    <row r="1022" ht="15.75" customHeight="1">
      <c r="A1022" s="196">
        <v>44796.0</v>
      </c>
      <c r="B1022" s="228" t="s">
        <v>1373</v>
      </c>
      <c r="C1022" s="198" t="s">
        <v>531</v>
      </c>
      <c r="D1022" s="173" t="s">
        <v>516</v>
      </c>
      <c r="E1022" s="199">
        <v>1652454.72</v>
      </c>
      <c r="F1022" s="173" t="s">
        <v>1372</v>
      </c>
      <c r="G1022" s="183" t="s">
        <v>324</v>
      </c>
      <c r="H1022" s="183" t="s">
        <v>66</v>
      </c>
      <c r="I1022" s="183" t="s">
        <v>491</v>
      </c>
      <c r="J1022" s="183">
        <v>44648.0</v>
      </c>
      <c r="K1022" s="183" t="s">
        <v>529</v>
      </c>
      <c r="L1022" s="182"/>
      <c r="M1022" s="182"/>
      <c r="N1022" s="182"/>
      <c r="O1022" s="182"/>
      <c r="P1022" s="182"/>
      <c r="Q1022" s="182"/>
      <c r="R1022" s="182"/>
      <c r="S1022" s="182"/>
      <c r="T1022" s="182"/>
      <c r="U1022" s="182"/>
      <c r="V1022" s="182"/>
      <c r="W1022" s="182"/>
      <c r="X1022" s="182"/>
      <c r="Y1022" s="182"/>
      <c r="Z1022" s="182"/>
      <c r="AA1022" s="182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182"/>
      <c r="AT1022" s="182"/>
      <c r="AU1022" s="182"/>
    </row>
    <row r="1023" ht="15.75" customHeight="1">
      <c r="A1023" s="196">
        <v>44796.0</v>
      </c>
      <c r="B1023" s="228" t="s">
        <v>1374</v>
      </c>
      <c r="C1023" s="198" t="s">
        <v>531</v>
      </c>
      <c r="D1023" s="173" t="s">
        <v>525</v>
      </c>
      <c r="E1023" s="199">
        <v>10000.0</v>
      </c>
      <c r="F1023" s="173" t="s">
        <v>1375</v>
      </c>
      <c r="G1023" s="183" t="s">
        <v>324</v>
      </c>
      <c r="H1023" s="183" t="s">
        <v>66</v>
      </c>
      <c r="I1023" s="183" t="s">
        <v>1376</v>
      </c>
      <c r="J1023" s="183"/>
      <c r="K1023" s="183"/>
      <c r="L1023" s="182"/>
      <c r="M1023" s="182"/>
      <c r="N1023" s="182"/>
      <c r="O1023" s="182"/>
      <c r="P1023" s="182"/>
      <c r="Q1023" s="182"/>
      <c r="R1023" s="182"/>
      <c r="S1023" s="182"/>
      <c r="T1023" s="182"/>
      <c r="U1023" s="182"/>
      <c r="V1023" s="182"/>
      <c r="W1023" s="182"/>
      <c r="X1023" s="182"/>
      <c r="Y1023" s="182"/>
      <c r="Z1023" s="182"/>
      <c r="AA1023" s="182"/>
      <c r="AB1023" s="182"/>
      <c r="AC1023" s="182"/>
      <c r="AD1023" s="182"/>
      <c r="AE1023" s="182"/>
      <c r="AF1023" s="182"/>
      <c r="AG1023" s="182"/>
      <c r="AH1023" s="182"/>
      <c r="AI1023" s="182"/>
      <c r="AJ1023" s="182"/>
      <c r="AK1023" s="182"/>
      <c r="AL1023" s="182"/>
      <c r="AM1023" s="182"/>
      <c r="AN1023" s="182"/>
      <c r="AO1023" s="182"/>
      <c r="AP1023" s="182"/>
      <c r="AQ1023" s="182"/>
      <c r="AR1023" s="182"/>
      <c r="AS1023" s="182"/>
      <c r="AT1023" s="182"/>
      <c r="AU1023" s="182"/>
    </row>
    <row r="1024" ht="15.75" customHeight="1">
      <c r="A1024" s="196">
        <v>44803.0</v>
      </c>
      <c r="B1024" s="228" t="s">
        <v>1377</v>
      </c>
      <c r="C1024" s="198" t="s">
        <v>531</v>
      </c>
      <c r="D1024" s="173" t="s">
        <v>516</v>
      </c>
      <c r="E1024" s="199">
        <v>352012.79</v>
      </c>
      <c r="F1024" s="173" t="s">
        <v>1378</v>
      </c>
      <c r="G1024" s="183" t="s">
        <v>41</v>
      </c>
      <c r="H1024" s="183" t="s">
        <v>42</v>
      </c>
      <c r="I1024" s="183" t="s">
        <v>382</v>
      </c>
      <c r="J1024" s="183">
        <v>44186.0</v>
      </c>
      <c r="K1024" s="183" t="s">
        <v>543</v>
      </c>
      <c r="L1024" s="182"/>
      <c r="M1024" s="182"/>
      <c r="N1024" s="182"/>
      <c r="O1024" s="182"/>
      <c r="P1024" s="182"/>
      <c r="Q1024" s="182"/>
      <c r="R1024" s="182"/>
      <c r="S1024" s="182"/>
      <c r="T1024" s="182"/>
      <c r="U1024" s="182"/>
      <c r="V1024" s="182"/>
      <c r="W1024" s="182"/>
      <c r="X1024" s="182"/>
      <c r="Y1024" s="182"/>
      <c r="Z1024" s="182"/>
      <c r="AA1024" s="182"/>
      <c r="AB1024" s="182"/>
      <c r="AC1024" s="182"/>
      <c r="AD1024" s="182"/>
      <c r="AE1024" s="182"/>
      <c r="AF1024" s="182"/>
      <c r="AG1024" s="182"/>
      <c r="AH1024" s="182"/>
      <c r="AI1024" s="182"/>
      <c r="AJ1024" s="182"/>
      <c r="AK1024" s="182"/>
      <c r="AL1024" s="182"/>
      <c r="AM1024" s="182"/>
      <c r="AN1024" s="182"/>
      <c r="AO1024" s="182"/>
      <c r="AP1024" s="182"/>
      <c r="AQ1024" s="182"/>
      <c r="AR1024" s="182"/>
      <c r="AS1024" s="182"/>
      <c r="AT1024" s="182"/>
      <c r="AU1024" s="182"/>
    </row>
    <row r="1025" ht="15.75" customHeight="1">
      <c r="A1025" s="196">
        <v>44803.0</v>
      </c>
      <c r="B1025" s="228" t="s">
        <v>1379</v>
      </c>
      <c r="C1025" s="198" t="s">
        <v>531</v>
      </c>
      <c r="D1025" s="173" t="s">
        <v>516</v>
      </c>
      <c r="E1025" s="199">
        <v>130273.59</v>
      </c>
      <c r="F1025" s="173" t="s">
        <v>1380</v>
      </c>
      <c r="G1025" s="183" t="s">
        <v>41</v>
      </c>
      <c r="H1025" s="183" t="s">
        <v>42</v>
      </c>
      <c r="I1025" s="183" t="s">
        <v>339</v>
      </c>
      <c r="J1025" s="183">
        <v>44211.0</v>
      </c>
      <c r="K1025" s="183" t="s">
        <v>529</v>
      </c>
      <c r="L1025" s="182"/>
      <c r="M1025" s="182"/>
      <c r="N1025" s="182"/>
      <c r="O1025" s="182"/>
      <c r="P1025" s="182"/>
      <c r="Q1025" s="182"/>
      <c r="R1025" s="182"/>
      <c r="S1025" s="182"/>
      <c r="T1025" s="182"/>
      <c r="U1025" s="182"/>
      <c r="V1025" s="182"/>
      <c r="W1025" s="182"/>
      <c r="X1025" s="182"/>
      <c r="Y1025" s="182"/>
      <c r="Z1025" s="182"/>
      <c r="AA1025" s="182"/>
      <c r="AB1025" s="182"/>
      <c r="AC1025" s="182"/>
      <c r="AD1025" s="182"/>
      <c r="AE1025" s="182"/>
      <c r="AF1025" s="182"/>
      <c r="AG1025" s="182"/>
      <c r="AH1025" s="182"/>
      <c r="AI1025" s="182"/>
      <c r="AJ1025" s="182"/>
      <c r="AK1025" s="182"/>
      <c r="AL1025" s="182"/>
      <c r="AM1025" s="182"/>
      <c r="AN1025" s="182"/>
      <c r="AO1025" s="182"/>
      <c r="AP1025" s="182"/>
      <c r="AQ1025" s="182"/>
      <c r="AR1025" s="182"/>
      <c r="AS1025" s="182"/>
      <c r="AT1025" s="182"/>
      <c r="AU1025" s="182"/>
    </row>
    <row r="1026" ht="15.75" customHeight="1">
      <c r="A1026" s="196">
        <v>44803.0</v>
      </c>
      <c r="B1026" s="228" t="s">
        <v>1381</v>
      </c>
      <c r="C1026" s="198" t="s">
        <v>531</v>
      </c>
      <c r="D1026" s="173" t="s">
        <v>525</v>
      </c>
      <c r="E1026" s="199">
        <v>10000.0</v>
      </c>
      <c r="F1026" s="173" t="s">
        <v>1382</v>
      </c>
      <c r="G1026" s="183" t="s">
        <v>324</v>
      </c>
      <c r="H1026" s="183" t="s">
        <v>66</v>
      </c>
      <c r="I1026" s="183" t="s">
        <v>491</v>
      </c>
      <c r="J1026" s="183">
        <v>44762.0</v>
      </c>
      <c r="K1026" s="183" t="s">
        <v>543</v>
      </c>
      <c r="L1026" s="182"/>
      <c r="M1026" s="182"/>
      <c r="N1026" s="182"/>
      <c r="O1026" s="182"/>
      <c r="P1026" s="182"/>
      <c r="Q1026" s="182"/>
      <c r="R1026" s="182"/>
      <c r="S1026" s="182"/>
      <c r="T1026" s="182"/>
      <c r="U1026" s="182"/>
      <c r="V1026" s="182"/>
      <c r="W1026" s="182"/>
      <c r="X1026" s="182"/>
      <c r="Y1026" s="182"/>
      <c r="Z1026" s="182"/>
      <c r="AA1026" s="182"/>
      <c r="AB1026" s="182"/>
      <c r="AC1026" s="182"/>
      <c r="AD1026" s="182"/>
      <c r="AE1026" s="182"/>
      <c r="AF1026" s="182"/>
      <c r="AG1026" s="182"/>
      <c r="AH1026" s="182"/>
      <c r="AI1026" s="182"/>
      <c r="AJ1026" s="182"/>
      <c r="AK1026" s="182"/>
      <c r="AL1026" s="182"/>
      <c r="AM1026" s="182"/>
      <c r="AN1026" s="182"/>
      <c r="AO1026" s="182"/>
      <c r="AP1026" s="182"/>
      <c r="AQ1026" s="182"/>
      <c r="AR1026" s="182"/>
      <c r="AS1026" s="182"/>
      <c r="AT1026" s="182"/>
      <c r="AU1026" s="182"/>
    </row>
    <row r="1027" ht="15.75" customHeight="1">
      <c r="A1027" s="196">
        <v>44806.0</v>
      </c>
      <c r="B1027" s="228" t="s">
        <v>779</v>
      </c>
      <c r="C1027" s="198" t="s">
        <v>531</v>
      </c>
      <c r="D1027" s="173" t="s">
        <v>516</v>
      </c>
      <c r="E1027" s="199">
        <v>41167.95</v>
      </c>
      <c r="F1027" s="173" t="s">
        <v>1383</v>
      </c>
      <c r="G1027" s="183" t="s">
        <v>41</v>
      </c>
      <c r="H1027" s="183" t="s">
        <v>42</v>
      </c>
      <c r="I1027" s="183" t="s">
        <v>339</v>
      </c>
      <c r="J1027" s="183">
        <v>44160.0</v>
      </c>
      <c r="K1027" s="183"/>
      <c r="L1027" s="182"/>
      <c r="M1027" s="182"/>
      <c r="N1027" s="182"/>
      <c r="O1027" s="182"/>
      <c r="P1027" s="182"/>
      <c r="Q1027" s="182"/>
      <c r="R1027" s="182"/>
      <c r="S1027" s="182"/>
      <c r="T1027" s="182"/>
      <c r="U1027" s="182"/>
      <c r="V1027" s="182"/>
      <c r="W1027" s="182"/>
      <c r="X1027" s="182"/>
      <c r="Y1027" s="182"/>
      <c r="Z1027" s="182"/>
      <c r="AA1027" s="182"/>
      <c r="AB1027" s="182"/>
      <c r="AC1027" s="182"/>
      <c r="AD1027" s="182"/>
      <c r="AE1027" s="182"/>
      <c r="AF1027" s="182"/>
      <c r="AG1027" s="182"/>
      <c r="AH1027" s="182"/>
      <c r="AI1027" s="182"/>
      <c r="AJ1027" s="182"/>
      <c r="AK1027" s="182"/>
      <c r="AL1027" s="182"/>
      <c r="AM1027" s="182"/>
      <c r="AN1027" s="182"/>
      <c r="AO1027" s="182"/>
      <c r="AP1027" s="182"/>
      <c r="AQ1027" s="182"/>
      <c r="AR1027" s="182"/>
      <c r="AS1027" s="182"/>
      <c r="AT1027" s="182"/>
      <c r="AU1027" s="182"/>
    </row>
    <row r="1028" ht="15.75" customHeight="1">
      <c r="A1028" s="196">
        <v>44810.0</v>
      </c>
      <c r="B1028" s="228" t="s">
        <v>1381</v>
      </c>
      <c r="C1028" s="198" t="s">
        <v>531</v>
      </c>
      <c r="D1028" s="173" t="s">
        <v>525</v>
      </c>
      <c r="E1028" s="199">
        <v>10000.0</v>
      </c>
      <c r="F1028" s="173" t="s">
        <v>1382</v>
      </c>
      <c r="G1028" s="183" t="s">
        <v>324</v>
      </c>
      <c r="H1028" s="183" t="s">
        <v>66</v>
      </c>
      <c r="I1028" s="183" t="s">
        <v>491</v>
      </c>
      <c r="J1028" s="183">
        <v>44762.0</v>
      </c>
      <c r="K1028" s="183" t="s">
        <v>543</v>
      </c>
      <c r="L1028" s="182"/>
      <c r="M1028" s="182"/>
      <c r="N1028" s="182"/>
      <c r="O1028" s="182"/>
      <c r="P1028" s="182"/>
      <c r="Q1028" s="182"/>
      <c r="R1028" s="182"/>
      <c r="S1028" s="182"/>
      <c r="T1028" s="182"/>
      <c r="U1028" s="182"/>
      <c r="V1028" s="182"/>
      <c r="W1028" s="182"/>
      <c r="X1028" s="182"/>
      <c r="Y1028" s="182"/>
      <c r="Z1028" s="182"/>
      <c r="AA1028" s="182"/>
      <c r="AB1028" s="182"/>
      <c r="AC1028" s="182"/>
      <c r="AD1028" s="182"/>
      <c r="AE1028" s="182"/>
      <c r="AF1028" s="182"/>
      <c r="AG1028" s="182"/>
      <c r="AH1028" s="182"/>
      <c r="AI1028" s="182"/>
      <c r="AJ1028" s="182"/>
      <c r="AK1028" s="182"/>
      <c r="AL1028" s="182"/>
      <c r="AM1028" s="182"/>
      <c r="AN1028" s="182"/>
      <c r="AO1028" s="182"/>
      <c r="AP1028" s="182"/>
      <c r="AQ1028" s="182"/>
      <c r="AR1028" s="182"/>
      <c r="AS1028" s="182"/>
      <c r="AT1028" s="182"/>
      <c r="AU1028" s="182"/>
    </row>
    <row r="1029" ht="15.75" customHeight="1">
      <c r="A1029" s="196">
        <v>44810.0</v>
      </c>
      <c r="B1029" s="228" t="s">
        <v>1384</v>
      </c>
      <c r="C1029" s="198" t="s">
        <v>531</v>
      </c>
      <c r="D1029" s="173" t="s">
        <v>525</v>
      </c>
      <c r="E1029" s="199">
        <v>4000.0</v>
      </c>
      <c r="F1029" s="173" t="s">
        <v>1284</v>
      </c>
      <c r="G1029" s="183" t="s">
        <v>324</v>
      </c>
      <c r="H1029" s="183" t="s">
        <v>66</v>
      </c>
      <c r="I1029" s="183" t="s">
        <v>376</v>
      </c>
      <c r="J1029" s="183">
        <v>44497.0</v>
      </c>
      <c r="K1029" s="183" t="s">
        <v>543</v>
      </c>
      <c r="L1029" s="182"/>
      <c r="M1029" s="182"/>
      <c r="N1029" s="182"/>
      <c r="O1029" s="182"/>
      <c r="P1029" s="182"/>
      <c r="Q1029" s="182"/>
      <c r="R1029" s="182"/>
      <c r="S1029" s="182"/>
      <c r="T1029" s="182"/>
      <c r="U1029" s="182"/>
      <c r="V1029" s="182"/>
      <c r="W1029" s="182"/>
      <c r="X1029" s="182"/>
      <c r="Y1029" s="182"/>
      <c r="Z1029" s="182"/>
      <c r="AA1029" s="182"/>
      <c r="AB1029" s="182"/>
      <c r="AC1029" s="182"/>
      <c r="AD1029" s="182"/>
      <c r="AE1029" s="182"/>
      <c r="AF1029" s="182"/>
      <c r="AG1029" s="182"/>
      <c r="AH1029" s="182"/>
      <c r="AI1029" s="182"/>
      <c r="AJ1029" s="182"/>
      <c r="AK1029" s="182"/>
      <c r="AL1029" s="182"/>
      <c r="AM1029" s="182"/>
      <c r="AN1029" s="182"/>
      <c r="AO1029" s="182"/>
      <c r="AP1029" s="182"/>
      <c r="AQ1029" s="182"/>
      <c r="AR1029" s="182"/>
      <c r="AS1029" s="182"/>
      <c r="AT1029" s="182"/>
      <c r="AU1029" s="182"/>
    </row>
    <row r="1030" ht="15.75" customHeight="1">
      <c r="A1030" s="196">
        <v>44810.0</v>
      </c>
      <c r="B1030" s="228" t="s">
        <v>1385</v>
      </c>
      <c r="C1030" s="198" t="s">
        <v>531</v>
      </c>
      <c r="D1030" s="173" t="s">
        <v>516</v>
      </c>
      <c r="E1030" s="199">
        <v>160322.21</v>
      </c>
      <c r="F1030" s="173" t="s">
        <v>1094</v>
      </c>
      <c r="G1030" s="183" t="s">
        <v>324</v>
      </c>
      <c r="H1030" s="183" t="s">
        <v>66</v>
      </c>
      <c r="I1030" s="183" t="s">
        <v>395</v>
      </c>
      <c r="J1030" s="183">
        <v>44487.0</v>
      </c>
      <c r="K1030" s="183" t="s">
        <v>529</v>
      </c>
      <c r="L1030" s="182"/>
      <c r="M1030" s="182"/>
      <c r="N1030" s="182"/>
      <c r="O1030" s="182"/>
      <c r="P1030" s="182"/>
      <c r="Q1030" s="182"/>
      <c r="R1030" s="182"/>
      <c r="S1030" s="182"/>
      <c r="T1030" s="182"/>
      <c r="U1030" s="182"/>
      <c r="V1030" s="182"/>
      <c r="W1030" s="182"/>
      <c r="X1030" s="182"/>
      <c r="Y1030" s="182"/>
      <c r="Z1030" s="182"/>
      <c r="AA1030" s="182"/>
      <c r="AB1030" s="182"/>
      <c r="AC1030" s="182"/>
      <c r="AD1030" s="182"/>
      <c r="AE1030" s="182"/>
      <c r="AF1030" s="182"/>
      <c r="AG1030" s="182"/>
      <c r="AH1030" s="182"/>
      <c r="AI1030" s="182"/>
      <c r="AJ1030" s="182"/>
      <c r="AK1030" s="182"/>
      <c r="AL1030" s="182"/>
      <c r="AM1030" s="182"/>
      <c r="AN1030" s="182"/>
      <c r="AO1030" s="182"/>
      <c r="AP1030" s="182"/>
      <c r="AQ1030" s="182"/>
      <c r="AR1030" s="182"/>
      <c r="AS1030" s="182"/>
      <c r="AT1030" s="182"/>
      <c r="AU1030" s="182"/>
    </row>
    <row r="1031" ht="15.75" customHeight="1">
      <c r="A1031" s="196">
        <v>44812.0</v>
      </c>
      <c r="B1031" s="228" t="s">
        <v>1386</v>
      </c>
      <c r="C1031" s="198" t="s">
        <v>531</v>
      </c>
      <c r="D1031" s="173" t="s">
        <v>525</v>
      </c>
      <c r="E1031" s="199">
        <v>96000.0</v>
      </c>
      <c r="F1031" s="173" t="s">
        <v>1387</v>
      </c>
      <c r="G1031" s="183" t="s">
        <v>324</v>
      </c>
      <c r="H1031" s="183" t="s">
        <v>66</v>
      </c>
      <c r="I1031" s="183" t="s">
        <v>360</v>
      </c>
      <c r="J1031" s="183">
        <v>44698.0</v>
      </c>
      <c r="K1031" s="183" t="s">
        <v>518</v>
      </c>
      <c r="L1031" s="182"/>
      <c r="M1031" s="182"/>
      <c r="N1031" s="182"/>
      <c r="O1031" s="182"/>
      <c r="P1031" s="182"/>
      <c r="Q1031" s="182"/>
      <c r="R1031" s="182"/>
      <c r="S1031" s="182"/>
      <c r="T1031" s="182"/>
      <c r="U1031" s="182"/>
      <c r="V1031" s="182"/>
      <c r="W1031" s="182"/>
      <c r="X1031" s="182"/>
      <c r="Y1031" s="182"/>
      <c r="Z1031" s="182"/>
      <c r="AA1031" s="182"/>
      <c r="AB1031" s="182"/>
      <c r="AC1031" s="182"/>
      <c r="AD1031" s="182"/>
      <c r="AE1031" s="182"/>
      <c r="AF1031" s="182"/>
      <c r="AG1031" s="182"/>
      <c r="AH1031" s="182"/>
      <c r="AI1031" s="182"/>
      <c r="AJ1031" s="182"/>
      <c r="AK1031" s="182"/>
      <c r="AL1031" s="182"/>
      <c r="AM1031" s="182"/>
      <c r="AN1031" s="182"/>
      <c r="AO1031" s="182"/>
      <c r="AP1031" s="182"/>
      <c r="AQ1031" s="182"/>
      <c r="AR1031" s="182"/>
      <c r="AS1031" s="182"/>
      <c r="AT1031" s="182"/>
      <c r="AU1031" s="182"/>
    </row>
    <row r="1032" ht="15.75" customHeight="1">
      <c r="A1032" s="196">
        <v>44812.0</v>
      </c>
      <c r="B1032" s="228" t="s">
        <v>1388</v>
      </c>
      <c r="C1032" s="198" t="s">
        <v>531</v>
      </c>
      <c r="D1032" s="173" t="s">
        <v>516</v>
      </c>
      <c r="E1032" s="199">
        <v>217697.33</v>
      </c>
      <c r="F1032" s="173" t="s">
        <v>1389</v>
      </c>
      <c r="G1032" s="183" t="s">
        <v>324</v>
      </c>
      <c r="H1032" s="183" t="s">
        <v>66</v>
      </c>
      <c r="I1032" s="183" t="s">
        <v>395</v>
      </c>
      <c r="J1032" s="183">
        <v>44426.0</v>
      </c>
      <c r="K1032" s="183" t="s">
        <v>543</v>
      </c>
      <c r="L1032" s="182"/>
      <c r="M1032" s="182"/>
      <c r="N1032" s="182"/>
      <c r="O1032" s="182"/>
      <c r="P1032" s="182"/>
      <c r="Q1032" s="182"/>
      <c r="R1032" s="182"/>
      <c r="S1032" s="182"/>
      <c r="T1032" s="182"/>
      <c r="U1032" s="182"/>
      <c r="V1032" s="182"/>
      <c r="W1032" s="182"/>
      <c r="X1032" s="182"/>
      <c r="Y1032" s="182"/>
      <c r="Z1032" s="182"/>
      <c r="AA1032" s="182"/>
      <c r="AB1032" s="182"/>
      <c r="AC1032" s="182"/>
      <c r="AD1032" s="182"/>
      <c r="AE1032" s="182"/>
      <c r="AF1032" s="182"/>
      <c r="AG1032" s="182"/>
      <c r="AH1032" s="182"/>
      <c r="AI1032" s="182"/>
      <c r="AJ1032" s="182"/>
      <c r="AK1032" s="182"/>
      <c r="AL1032" s="182"/>
      <c r="AM1032" s="182"/>
      <c r="AN1032" s="182"/>
      <c r="AO1032" s="182"/>
      <c r="AP1032" s="182"/>
      <c r="AQ1032" s="182"/>
      <c r="AR1032" s="182"/>
      <c r="AS1032" s="182"/>
      <c r="AT1032" s="182"/>
      <c r="AU1032" s="182"/>
    </row>
    <row r="1033" ht="15.75" customHeight="1">
      <c r="A1033" s="196">
        <v>44812.0</v>
      </c>
      <c r="B1033" s="228" t="s">
        <v>1390</v>
      </c>
      <c r="C1033" s="198" t="s">
        <v>515</v>
      </c>
      <c r="D1033" s="173" t="s">
        <v>516</v>
      </c>
      <c r="E1033" s="199">
        <v>865757.17</v>
      </c>
      <c r="F1033" s="173" t="s">
        <v>1391</v>
      </c>
      <c r="G1033" s="183" t="s">
        <v>324</v>
      </c>
      <c r="H1033" s="183" t="s">
        <v>665</v>
      </c>
      <c r="I1033" s="183" t="s">
        <v>464</v>
      </c>
      <c r="J1033" s="183">
        <v>44263.0</v>
      </c>
      <c r="K1033" s="183" t="s">
        <v>668</v>
      </c>
      <c r="L1033" s="182"/>
      <c r="M1033" s="182"/>
      <c r="N1033" s="182"/>
      <c r="O1033" s="182"/>
      <c r="P1033" s="182"/>
      <c r="Q1033" s="182"/>
      <c r="R1033" s="182"/>
      <c r="S1033" s="182"/>
      <c r="T1033" s="182"/>
      <c r="U1033" s="182"/>
      <c r="V1033" s="182"/>
      <c r="W1033" s="182"/>
      <c r="X1033" s="182"/>
      <c r="Y1033" s="182"/>
      <c r="Z1033" s="182"/>
      <c r="AA1033" s="182"/>
      <c r="AB1033" s="182"/>
      <c r="AC1033" s="182"/>
      <c r="AD1033" s="182"/>
      <c r="AE1033" s="182"/>
      <c r="AF1033" s="182"/>
      <c r="AG1033" s="182"/>
      <c r="AH1033" s="182"/>
      <c r="AI1033" s="182"/>
      <c r="AJ1033" s="182"/>
      <c r="AK1033" s="182"/>
      <c r="AL1033" s="182"/>
      <c r="AM1033" s="182"/>
      <c r="AN1033" s="182"/>
      <c r="AO1033" s="182"/>
      <c r="AP1033" s="182"/>
      <c r="AQ1033" s="182"/>
      <c r="AR1033" s="182"/>
      <c r="AS1033" s="182"/>
      <c r="AT1033" s="182"/>
      <c r="AU1033" s="182"/>
    </row>
    <row r="1034" ht="15.75" customHeight="1">
      <c r="A1034" s="196">
        <v>44816.0</v>
      </c>
      <c r="B1034" s="228" t="s">
        <v>1392</v>
      </c>
      <c r="C1034" s="198" t="s">
        <v>531</v>
      </c>
      <c r="D1034" s="173" t="s">
        <v>516</v>
      </c>
      <c r="E1034" s="199">
        <v>662610.46</v>
      </c>
      <c r="F1034" s="173" t="s">
        <v>1393</v>
      </c>
      <c r="G1034" s="183" t="s">
        <v>324</v>
      </c>
      <c r="H1034" s="183" t="s">
        <v>66</v>
      </c>
      <c r="I1034" s="183" t="s">
        <v>395</v>
      </c>
      <c r="J1034" s="183">
        <v>44517.0</v>
      </c>
      <c r="K1034" s="173" t="s">
        <v>926</v>
      </c>
      <c r="L1034" s="182"/>
      <c r="M1034" s="182"/>
      <c r="N1034" s="182"/>
      <c r="O1034" s="182"/>
      <c r="P1034" s="182"/>
      <c r="Q1034" s="182"/>
      <c r="R1034" s="182"/>
      <c r="S1034" s="182"/>
      <c r="T1034" s="182"/>
      <c r="U1034" s="182"/>
      <c r="V1034" s="182"/>
      <c r="W1034" s="182"/>
      <c r="X1034" s="182"/>
      <c r="Y1034" s="182"/>
      <c r="Z1034" s="182"/>
      <c r="AA1034" s="182"/>
      <c r="AB1034" s="182"/>
      <c r="AC1034" s="182"/>
      <c r="AD1034" s="182"/>
      <c r="AE1034" s="182"/>
      <c r="AF1034" s="182"/>
      <c r="AG1034" s="182"/>
      <c r="AH1034" s="182"/>
      <c r="AI1034" s="182"/>
      <c r="AJ1034" s="182"/>
      <c r="AK1034" s="182"/>
      <c r="AL1034" s="182"/>
      <c r="AM1034" s="182"/>
      <c r="AN1034" s="182"/>
      <c r="AO1034" s="182"/>
      <c r="AP1034" s="182"/>
      <c r="AQ1034" s="182"/>
      <c r="AR1034" s="182"/>
      <c r="AS1034" s="182"/>
      <c r="AT1034" s="182"/>
      <c r="AU1034" s="182"/>
    </row>
    <row r="1035" ht="15.75" customHeight="1">
      <c r="A1035" s="196">
        <v>44816.0</v>
      </c>
      <c r="B1035" s="228" t="s">
        <v>1394</v>
      </c>
      <c r="C1035" s="198" t="s">
        <v>531</v>
      </c>
      <c r="D1035" s="173" t="s">
        <v>525</v>
      </c>
      <c r="E1035" s="199">
        <v>17000.0</v>
      </c>
      <c r="F1035" s="173" t="s">
        <v>1395</v>
      </c>
      <c r="G1035" s="183" t="s">
        <v>41</v>
      </c>
      <c r="H1035" s="183" t="s">
        <v>42</v>
      </c>
      <c r="I1035" s="183" t="s">
        <v>384</v>
      </c>
      <c r="J1035" s="183">
        <v>44147.0</v>
      </c>
      <c r="K1035" s="183" t="s">
        <v>518</v>
      </c>
      <c r="L1035" s="182"/>
      <c r="M1035" s="182"/>
      <c r="N1035" s="182"/>
      <c r="O1035" s="182"/>
      <c r="P1035" s="182"/>
      <c r="Q1035" s="182"/>
      <c r="R1035" s="182"/>
      <c r="S1035" s="182"/>
      <c r="T1035" s="182"/>
      <c r="U1035" s="182"/>
      <c r="V1035" s="182"/>
      <c r="W1035" s="182"/>
      <c r="X1035" s="182"/>
      <c r="Y1035" s="182"/>
      <c r="Z1035" s="182"/>
      <c r="AA1035" s="182"/>
      <c r="AB1035" s="182"/>
      <c r="AC1035" s="182"/>
      <c r="AD1035" s="182"/>
      <c r="AE1035" s="182"/>
      <c r="AF1035" s="182"/>
      <c r="AG1035" s="182"/>
      <c r="AH1035" s="182"/>
      <c r="AI1035" s="182"/>
      <c r="AJ1035" s="182"/>
      <c r="AK1035" s="182"/>
      <c r="AL1035" s="182"/>
      <c r="AM1035" s="182"/>
      <c r="AN1035" s="182"/>
      <c r="AO1035" s="182"/>
      <c r="AP1035" s="182"/>
      <c r="AQ1035" s="182"/>
      <c r="AR1035" s="182"/>
      <c r="AS1035" s="182"/>
      <c r="AT1035" s="182"/>
      <c r="AU1035" s="182"/>
    </row>
    <row r="1036" ht="15.75" customHeight="1">
      <c r="A1036" s="196">
        <v>44817.0</v>
      </c>
      <c r="B1036" s="228" t="s">
        <v>1298</v>
      </c>
      <c r="C1036" s="198" t="s">
        <v>531</v>
      </c>
      <c r="D1036" s="173" t="s">
        <v>525</v>
      </c>
      <c r="E1036" s="199">
        <v>20000.0</v>
      </c>
      <c r="F1036" s="173" t="s">
        <v>1299</v>
      </c>
      <c r="G1036" s="183" t="s">
        <v>41</v>
      </c>
      <c r="H1036" s="183" t="s">
        <v>42</v>
      </c>
      <c r="I1036" s="183" t="s">
        <v>339</v>
      </c>
      <c r="J1036" s="183">
        <v>44138.0</v>
      </c>
      <c r="K1036" s="183" t="s">
        <v>543</v>
      </c>
      <c r="L1036" s="182"/>
      <c r="M1036" s="182"/>
      <c r="N1036" s="182"/>
      <c r="O1036" s="182"/>
      <c r="P1036" s="182"/>
      <c r="Q1036" s="182"/>
      <c r="R1036" s="182"/>
      <c r="S1036" s="182"/>
      <c r="T1036" s="182"/>
      <c r="U1036" s="182"/>
      <c r="V1036" s="182"/>
      <c r="W1036" s="182"/>
      <c r="X1036" s="182"/>
      <c r="Y1036" s="182"/>
      <c r="Z1036" s="182"/>
      <c r="AA1036" s="182"/>
      <c r="AB1036" s="182"/>
      <c r="AC1036" s="182"/>
      <c r="AD1036" s="182"/>
      <c r="AE1036" s="182"/>
      <c r="AF1036" s="182"/>
      <c r="AG1036" s="182"/>
      <c r="AH1036" s="182"/>
      <c r="AI1036" s="182"/>
      <c r="AJ1036" s="182"/>
      <c r="AK1036" s="182"/>
      <c r="AL1036" s="182"/>
      <c r="AM1036" s="182"/>
      <c r="AN1036" s="182"/>
      <c r="AO1036" s="182"/>
      <c r="AP1036" s="182"/>
      <c r="AQ1036" s="182"/>
      <c r="AR1036" s="182"/>
      <c r="AS1036" s="182"/>
      <c r="AT1036" s="182"/>
      <c r="AU1036" s="182"/>
    </row>
    <row r="1037" ht="15.75" customHeight="1">
      <c r="A1037" s="196">
        <v>44817.0</v>
      </c>
      <c r="B1037" s="228" t="s">
        <v>1128</v>
      </c>
      <c r="C1037" s="198" t="s">
        <v>531</v>
      </c>
      <c r="D1037" s="173" t="s">
        <v>525</v>
      </c>
      <c r="E1037" s="199">
        <v>25000.0</v>
      </c>
      <c r="F1037" s="173" t="s">
        <v>1129</v>
      </c>
      <c r="G1037" s="183" t="s">
        <v>324</v>
      </c>
      <c r="H1037" s="183" t="s">
        <v>42</v>
      </c>
      <c r="I1037" s="183" t="s">
        <v>366</v>
      </c>
      <c r="J1037" s="183">
        <v>44061.0</v>
      </c>
      <c r="K1037" s="183" t="s">
        <v>529</v>
      </c>
      <c r="L1037" s="182"/>
      <c r="M1037" s="182"/>
      <c r="N1037" s="182"/>
      <c r="O1037" s="182"/>
      <c r="P1037" s="182"/>
      <c r="Q1037" s="182"/>
      <c r="R1037" s="182"/>
      <c r="S1037" s="182"/>
      <c r="T1037" s="182"/>
      <c r="U1037" s="182"/>
      <c r="V1037" s="182"/>
      <c r="W1037" s="182"/>
      <c r="X1037" s="182"/>
      <c r="Y1037" s="182"/>
      <c r="Z1037" s="182"/>
      <c r="AA1037" s="182"/>
      <c r="AB1037" s="182"/>
      <c r="AC1037" s="182"/>
      <c r="AD1037" s="182"/>
      <c r="AE1037" s="182"/>
      <c r="AF1037" s="182"/>
      <c r="AG1037" s="182"/>
      <c r="AH1037" s="182"/>
      <c r="AI1037" s="182"/>
      <c r="AJ1037" s="182"/>
      <c r="AK1037" s="182"/>
      <c r="AL1037" s="182"/>
      <c r="AM1037" s="182"/>
      <c r="AN1037" s="182"/>
      <c r="AO1037" s="182"/>
      <c r="AP1037" s="182"/>
      <c r="AQ1037" s="182"/>
      <c r="AR1037" s="182"/>
      <c r="AS1037" s="182"/>
      <c r="AT1037" s="182"/>
      <c r="AU1037" s="182"/>
    </row>
    <row r="1038" ht="15.75" customHeight="1">
      <c r="A1038" s="196">
        <v>44818.0</v>
      </c>
      <c r="B1038" s="228" t="s">
        <v>1396</v>
      </c>
      <c r="C1038" s="198" t="s">
        <v>531</v>
      </c>
      <c r="D1038" s="173" t="s">
        <v>516</v>
      </c>
      <c r="E1038" s="199">
        <v>384533.87</v>
      </c>
      <c r="F1038" s="173" t="s">
        <v>1397</v>
      </c>
      <c r="G1038" s="183" t="s">
        <v>324</v>
      </c>
      <c r="H1038" s="183" t="s">
        <v>66</v>
      </c>
      <c r="I1038" s="183" t="s">
        <v>395</v>
      </c>
      <c r="J1038" s="183">
        <v>44421.0</v>
      </c>
      <c r="K1038" s="183" t="s">
        <v>543</v>
      </c>
      <c r="L1038" s="182"/>
      <c r="M1038" s="182"/>
      <c r="N1038" s="182"/>
      <c r="O1038" s="182"/>
      <c r="P1038" s="182"/>
      <c r="Q1038" s="182"/>
      <c r="R1038" s="182"/>
      <c r="S1038" s="182"/>
      <c r="T1038" s="182"/>
      <c r="U1038" s="182"/>
      <c r="V1038" s="182"/>
      <c r="W1038" s="182"/>
      <c r="X1038" s="182"/>
      <c r="Y1038" s="182"/>
      <c r="Z1038" s="182"/>
      <c r="AA1038" s="182"/>
      <c r="AB1038" s="182"/>
      <c r="AC1038" s="182"/>
      <c r="AD1038" s="182"/>
      <c r="AE1038" s="182"/>
      <c r="AF1038" s="182"/>
      <c r="AG1038" s="182"/>
      <c r="AH1038" s="182"/>
      <c r="AI1038" s="182"/>
      <c r="AJ1038" s="182"/>
      <c r="AK1038" s="182"/>
      <c r="AL1038" s="182"/>
      <c r="AM1038" s="182"/>
      <c r="AN1038" s="182"/>
      <c r="AO1038" s="182"/>
      <c r="AP1038" s="182"/>
      <c r="AQ1038" s="182"/>
      <c r="AR1038" s="182"/>
      <c r="AS1038" s="182"/>
      <c r="AT1038" s="182"/>
      <c r="AU1038" s="182"/>
    </row>
    <row r="1039" ht="15.75" customHeight="1">
      <c r="A1039" s="196">
        <v>44819.0</v>
      </c>
      <c r="B1039" s="228" t="s">
        <v>1146</v>
      </c>
      <c r="C1039" s="198" t="s">
        <v>531</v>
      </c>
      <c r="D1039" s="173" t="s">
        <v>525</v>
      </c>
      <c r="E1039" s="199">
        <v>30000.0</v>
      </c>
      <c r="F1039" s="173" t="s">
        <v>1147</v>
      </c>
      <c r="G1039" s="183" t="s">
        <v>324</v>
      </c>
      <c r="H1039" s="183" t="s">
        <v>42</v>
      </c>
      <c r="I1039" s="183" t="s">
        <v>495</v>
      </c>
      <c r="J1039" s="183">
        <v>44594.0</v>
      </c>
      <c r="K1039" s="183" t="s">
        <v>668</v>
      </c>
      <c r="L1039" s="182"/>
      <c r="M1039" s="182"/>
      <c r="N1039" s="182"/>
      <c r="O1039" s="182"/>
      <c r="P1039" s="182"/>
      <c r="Q1039" s="182"/>
      <c r="R1039" s="182"/>
      <c r="S1039" s="182"/>
      <c r="T1039" s="182"/>
      <c r="U1039" s="182"/>
      <c r="V1039" s="182"/>
      <c r="W1039" s="182"/>
      <c r="X1039" s="182"/>
      <c r="Y1039" s="182"/>
      <c r="Z1039" s="182"/>
      <c r="AA1039" s="182"/>
      <c r="AB1039" s="182"/>
      <c r="AC1039" s="182"/>
      <c r="AD1039" s="182"/>
      <c r="AE1039" s="182"/>
      <c r="AF1039" s="182"/>
      <c r="AG1039" s="182"/>
      <c r="AH1039" s="182"/>
      <c r="AI1039" s="182"/>
      <c r="AJ1039" s="182"/>
      <c r="AK1039" s="182"/>
      <c r="AL1039" s="182"/>
      <c r="AM1039" s="182"/>
      <c r="AN1039" s="182"/>
      <c r="AO1039" s="182"/>
      <c r="AP1039" s="182"/>
      <c r="AQ1039" s="182"/>
      <c r="AR1039" s="182"/>
      <c r="AS1039" s="182"/>
      <c r="AT1039" s="182"/>
      <c r="AU1039" s="182"/>
    </row>
    <row r="1040" ht="15.75" customHeight="1">
      <c r="A1040" s="196">
        <v>44820.0</v>
      </c>
      <c r="B1040" s="228" t="s">
        <v>1398</v>
      </c>
      <c r="C1040" s="198" t="s">
        <v>531</v>
      </c>
      <c r="D1040" s="173" t="s">
        <v>551</v>
      </c>
      <c r="E1040" s="199">
        <v>190943.67</v>
      </c>
      <c r="F1040" s="173" t="s">
        <v>1399</v>
      </c>
      <c r="G1040" s="183" t="s">
        <v>319</v>
      </c>
      <c r="H1040" s="183" t="s">
        <v>42</v>
      </c>
      <c r="I1040" s="183" t="s">
        <v>319</v>
      </c>
      <c r="J1040" s="183">
        <v>44361.0</v>
      </c>
      <c r="K1040" s="183" t="s">
        <v>543</v>
      </c>
      <c r="L1040" s="182"/>
      <c r="M1040" s="182"/>
      <c r="N1040" s="182"/>
      <c r="O1040" s="182"/>
      <c r="P1040" s="182"/>
      <c r="Q1040" s="182"/>
      <c r="R1040" s="182"/>
      <c r="S1040" s="182"/>
      <c r="T1040" s="182"/>
      <c r="U1040" s="182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182"/>
      <c r="AT1040" s="182"/>
      <c r="AU1040" s="182"/>
    </row>
    <row r="1041" ht="15.75" customHeight="1">
      <c r="A1041" s="196">
        <v>44820.0</v>
      </c>
      <c r="B1041" s="228" t="s">
        <v>1400</v>
      </c>
      <c r="C1041" s="198" t="s">
        <v>531</v>
      </c>
      <c r="D1041" s="173" t="s">
        <v>516</v>
      </c>
      <c r="E1041" s="199">
        <v>32923.57</v>
      </c>
      <c r="F1041" s="173" t="s">
        <v>1401</v>
      </c>
      <c r="G1041" s="183" t="s">
        <v>324</v>
      </c>
      <c r="H1041" s="183" t="s">
        <v>66</v>
      </c>
      <c r="I1041" s="183" t="s">
        <v>390</v>
      </c>
      <c r="J1041" s="183">
        <v>44623.0</v>
      </c>
      <c r="K1041" s="173" t="s">
        <v>1402</v>
      </c>
      <c r="L1041" s="182"/>
      <c r="M1041" s="182"/>
      <c r="N1041" s="182"/>
      <c r="O1041" s="182"/>
      <c r="P1041" s="182"/>
      <c r="Q1041" s="182"/>
      <c r="R1041" s="182"/>
      <c r="S1041" s="182"/>
      <c r="T1041" s="182"/>
      <c r="U1041" s="182"/>
      <c r="V1041" s="182"/>
      <c r="W1041" s="182"/>
      <c r="X1041" s="182"/>
      <c r="Y1041" s="182"/>
      <c r="Z1041" s="182"/>
      <c r="AA1041" s="182"/>
      <c r="AB1041" s="182"/>
      <c r="AC1041" s="182"/>
      <c r="AD1041" s="182"/>
      <c r="AE1041" s="182"/>
      <c r="AF1041" s="182"/>
      <c r="AG1041" s="182"/>
      <c r="AH1041" s="182"/>
      <c r="AI1041" s="182"/>
      <c r="AJ1041" s="182"/>
      <c r="AK1041" s="182"/>
      <c r="AL1041" s="182"/>
      <c r="AM1041" s="182"/>
      <c r="AN1041" s="182"/>
      <c r="AO1041" s="182"/>
      <c r="AP1041" s="182"/>
      <c r="AQ1041" s="182"/>
      <c r="AR1041" s="182"/>
      <c r="AS1041" s="182"/>
      <c r="AT1041" s="182"/>
      <c r="AU1041" s="182"/>
    </row>
    <row r="1042" ht="15.75" customHeight="1">
      <c r="A1042" s="196">
        <v>44824.0</v>
      </c>
      <c r="B1042" s="228" t="s">
        <v>1381</v>
      </c>
      <c r="C1042" s="198" t="s">
        <v>531</v>
      </c>
      <c r="D1042" s="173" t="s">
        <v>525</v>
      </c>
      <c r="E1042" s="199">
        <v>10000.0</v>
      </c>
      <c r="F1042" s="173" t="s">
        <v>1382</v>
      </c>
      <c r="G1042" s="183" t="s">
        <v>324</v>
      </c>
      <c r="H1042" s="183" t="s">
        <v>66</v>
      </c>
      <c r="I1042" s="183" t="s">
        <v>491</v>
      </c>
      <c r="J1042" s="183">
        <v>44762.0</v>
      </c>
      <c r="K1042" s="183" t="s">
        <v>543</v>
      </c>
      <c r="L1042" s="182"/>
      <c r="M1042" s="182"/>
      <c r="N1042" s="182"/>
      <c r="O1042" s="182"/>
      <c r="P1042" s="182"/>
      <c r="Q1042" s="182"/>
      <c r="R1042" s="182"/>
      <c r="S1042" s="182"/>
      <c r="T1042" s="182"/>
      <c r="U1042" s="182"/>
      <c r="V1042" s="182"/>
      <c r="W1042" s="182"/>
      <c r="X1042" s="182"/>
      <c r="Y1042" s="182"/>
      <c r="Z1042" s="182"/>
      <c r="AA1042" s="182"/>
      <c r="AB1042" s="182"/>
      <c r="AC1042" s="182"/>
      <c r="AD1042" s="182"/>
      <c r="AE1042" s="182"/>
      <c r="AF1042" s="182"/>
      <c r="AG1042" s="182"/>
      <c r="AH1042" s="182"/>
      <c r="AI1042" s="182"/>
      <c r="AJ1042" s="182"/>
      <c r="AK1042" s="182"/>
      <c r="AL1042" s="182"/>
      <c r="AM1042" s="182"/>
      <c r="AN1042" s="182"/>
      <c r="AO1042" s="182"/>
      <c r="AP1042" s="182"/>
      <c r="AQ1042" s="182"/>
      <c r="AR1042" s="182"/>
      <c r="AS1042" s="182"/>
      <c r="AT1042" s="182"/>
      <c r="AU1042" s="182"/>
    </row>
    <row r="1043" ht="15.75" customHeight="1">
      <c r="A1043" s="196">
        <v>44824.0</v>
      </c>
      <c r="B1043" s="228" t="s">
        <v>1403</v>
      </c>
      <c r="C1043" s="198" t="s">
        <v>531</v>
      </c>
      <c r="D1043" s="173" t="s">
        <v>525</v>
      </c>
      <c r="E1043" s="199">
        <v>96196.0</v>
      </c>
      <c r="F1043" s="173" t="s">
        <v>1404</v>
      </c>
      <c r="G1043" s="183" t="s">
        <v>324</v>
      </c>
      <c r="H1043" s="183" t="s">
        <v>42</v>
      </c>
      <c r="I1043" s="183" t="s">
        <v>333</v>
      </c>
      <c r="J1043" s="183">
        <v>44218.0</v>
      </c>
      <c r="K1043" s="183" t="s">
        <v>611</v>
      </c>
      <c r="L1043" s="182"/>
      <c r="M1043" s="182"/>
      <c r="N1043" s="182"/>
      <c r="O1043" s="182"/>
      <c r="P1043" s="182"/>
      <c r="Q1043" s="182"/>
      <c r="R1043" s="182"/>
      <c r="S1043" s="182"/>
      <c r="T1043" s="182"/>
      <c r="U1043" s="182"/>
      <c r="V1043" s="182"/>
      <c r="W1043" s="182"/>
      <c r="X1043" s="182"/>
      <c r="Y1043" s="182"/>
      <c r="Z1043" s="182"/>
      <c r="AA1043" s="182"/>
      <c r="AB1043" s="182"/>
      <c r="AC1043" s="182"/>
      <c r="AD1043" s="182"/>
      <c r="AE1043" s="182"/>
      <c r="AF1043" s="182"/>
      <c r="AG1043" s="182"/>
      <c r="AH1043" s="182"/>
      <c r="AI1043" s="182"/>
      <c r="AJ1043" s="182"/>
      <c r="AK1043" s="182"/>
      <c r="AL1043" s="182"/>
      <c r="AM1043" s="182"/>
      <c r="AN1043" s="182"/>
      <c r="AO1043" s="182"/>
      <c r="AP1043" s="182"/>
      <c r="AQ1043" s="182"/>
      <c r="AR1043" s="182"/>
      <c r="AS1043" s="182"/>
      <c r="AT1043" s="182"/>
      <c r="AU1043" s="182"/>
    </row>
    <row r="1044" ht="15.75" customHeight="1">
      <c r="A1044" s="196">
        <v>44825.0</v>
      </c>
      <c r="B1044" s="228">
        <v>5663320.0</v>
      </c>
      <c r="C1044" s="198" t="s">
        <v>531</v>
      </c>
      <c r="D1044" s="173" t="s">
        <v>525</v>
      </c>
      <c r="E1044" s="199">
        <v>21000.0</v>
      </c>
      <c r="F1044" s="173" t="s">
        <v>1352</v>
      </c>
      <c r="G1044" s="183" t="s">
        <v>324</v>
      </c>
      <c r="H1044" s="183" t="s">
        <v>42</v>
      </c>
      <c r="I1044" s="183" t="s">
        <v>479</v>
      </c>
      <c r="J1044" s="183">
        <v>44385.0</v>
      </c>
      <c r="K1044" s="183" t="s">
        <v>926</v>
      </c>
      <c r="L1044" s="182"/>
      <c r="M1044" s="182"/>
      <c r="N1044" s="182"/>
      <c r="O1044" s="182"/>
      <c r="P1044" s="182"/>
      <c r="Q1044" s="182"/>
      <c r="R1044" s="182"/>
      <c r="S1044" s="182"/>
      <c r="T1044" s="182"/>
      <c r="U1044" s="182"/>
      <c r="V1044" s="182"/>
      <c r="W1044" s="182"/>
      <c r="X1044" s="182"/>
      <c r="Y1044" s="182"/>
      <c r="Z1044" s="182"/>
      <c r="AA1044" s="182"/>
      <c r="AB1044" s="182"/>
      <c r="AC1044" s="182"/>
      <c r="AD1044" s="182"/>
      <c r="AE1044" s="182"/>
      <c r="AF1044" s="182"/>
      <c r="AG1044" s="182"/>
      <c r="AH1044" s="182"/>
      <c r="AI1044" s="182"/>
      <c r="AJ1044" s="182"/>
      <c r="AK1044" s="182"/>
      <c r="AL1044" s="182"/>
      <c r="AM1044" s="182"/>
      <c r="AN1044" s="182"/>
      <c r="AO1044" s="182"/>
      <c r="AP1044" s="182"/>
      <c r="AQ1044" s="182"/>
      <c r="AR1044" s="182"/>
      <c r="AS1044" s="182"/>
      <c r="AT1044" s="182"/>
      <c r="AU1044" s="182"/>
    </row>
    <row r="1045" ht="15.75" customHeight="1">
      <c r="A1045" s="196">
        <v>44826.0</v>
      </c>
      <c r="B1045" s="228" t="s">
        <v>1405</v>
      </c>
      <c r="C1045" s="198" t="s">
        <v>531</v>
      </c>
      <c r="D1045" s="173" t="s">
        <v>516</v>
      </c>
      <c r="E1045" s="199" t="s">
        <v>142</v>
      </c>
      <c r="F1045" s="173" t="s">
        <v>1406</v>
      </c>
      <c r="G1045" s="183" t="s">
        <v>324</v>
      </c>
      <c r="H1045" s="183" t="s">
        <v>665</v>
      </c>
      <c r="I1045" s="183" t="s">
        <v>460</v>
      </c>
      <c r="J1045" s="183">
        <v>44824.0</v>
      </c>
      <c r="K1045" s="183" t="s">
        <v>518</v>
      </c>
      <c r="L1045" s="182"/>
      <c r="M1045" s="182"/>
      <c r="N1045" s="182"/>
      <c r="O1045" s="182"/>
      <c r="P1045" s="182"/>
      <c r="Q1045" s="182"/>
      <c r="R1045" s="182"/>
      <c r="S1045" s="182"/>
      <c r="T1045" s="182"/>
      <c r="U1045" s="182"/>
      <c r="V1045" s="182"/>
      <c r="W1045" s="182"/>
      <c r="X1045" s="182"/>
      <c r="Y1045" s="182"/>
      <c r="Z1045" s="182"/>
      <c r="AA1045" s="182"/>
      <c r="AB1045" s="182"/>
      <c r="AC1045" s="182"/>
      <c r="AD1045" s="182"/>
      <c r="AE1045" s="182"/>
      <c r="AF1045" s="182"/>
      <c r="AG1045" s="182"/>
      <c r="AH1045" s="182"/>
      <c r="AI1045" s="182"/>
      <c r="AJ1045" s="182"/>
      <c r="AK1045" s="182"/>
      <c r="AL1045" s="182"/>
      <c r="AM1045" s="182"/>
      <c r="AN1045" s="182"/>
      <c r="AO1045" s="182"/>
      <c r="AP1045" s="182"/>
      <c r="AQ1045" s="182"/>
      <c r="AR1045" s="182"/>
      <c r="AS1045" s="182"/>
      <c r="AT1045" s="182"/>
      <c r="AU1045" s="182"/>
    </row>
    <row r="1046" ht="15.75" customHeight="1">
      <c r="A1046" s="196">
        <v>44827.0</v>
      </c>
      <c r="B1046" s="228" t="s">
        <v>1407</v>
      </c>
      <c r="C1046" s="198" t="s">
        <v>531</v>
      </c>
      <c r="D1046" s="173" t="s">
        <v>525</v>
      </c>
      <c r="E1046" s="199">
        <v>60000.0</v>
      </c>
      <c r="F1046" s="173" t="s">
        <v>1408</v>
      </c>
      <c r="G1046" s="183" t="s">
        <v>324</v>
      </c>
      <c r="H1046" s="183" t="s">
        <v>42</v>
      </c>
      <c r="I1046" s="183" t="s">
        <v>479</v>
      </c>
      <c r="J1046" s="183">
        <v>44652.0</v>
      </c>
      <c r="K1046" s="183" t="s">
        <v>668</v>
      </c>
      <c r="L1046" s="182"/>
      <c r="M1046" s="182"/>
      <c r="N1046" s="182"/>
      <c r="O1046" s="182"/>
      <c r="P1046" s="182"/>
      <c r="Q1046" s="182"/>
      <c r="R1046" s="182"/>
      <c r="S1046" s="182"/>
      <c r="T1046" s="182"/>
      <c r="U1046" s="182"/>
      <c r="V1046" s="182"/>
      <c r="W1046" s="182"/>
      <c r="X1046" s="182"/>
      <c r="Y1046" s="182"/>
      <c r="Z1046" s="182"/>
      <c r="AA1046" s="182"/>
      <c r="AB1046" s="182"/>
      <c r="AC1046" s="182"/>
      <c r="AD1046" s="182"/>
      <c r="AE1046" s="182"/>
      <c r="AF1046" s="182"/>
      <c r="AG1046" s="182"/>
      <c r="AH1046" s="182"/>
      <c r="AI1046" s="182"/>
      <c r="AJ1046" s="182"/>
      <c r="AK1046" s="182"/>
      <c r="AL1046" s="182"/>
      <c r="AM1046" s="182"/>
      <c r="AN1046" s="182"/>
      <c r="AO1046" s="182"/>
      <c r="AP1046" s="182"/>
      <c r="AQ1046" s="182"/>
      <c r="AR1046" s="182"/>
      <c r="AS1046" s="182"/>
      <c r="AT1046" s="182"/>
      <c r="AU1046" s="182"/>
    </row>
    <row r="1047" ht="15.75" customHeight="1">
      <c r="A1047" s="196">
        <v>44827.0</v>
      </c>
      <c r="B1047" s="228" t="s">
        <v>1374</v>
      </c>
      <c r="C1047" s="198" t="s">
        <v>531</v>
      </c>
      <c r="D1047" s="173" t="s">
        <v>525</v>
      </c>
      <c r="E1047" s="199">
        <v>18000.0</v>
      </c>
      <c r="F1047" s="173" t="s">
        <v>1375</v>
      </c>
      <c r="G1047" s="183" t="s">
        <v>324</v>
      </c>
      <c r="H1047" s="183" t="s">
        <v>66</v>
      </c>
      <c r="I1047" s="183" t="s">
        <v>1376</v>
      </c>
      <c r="J1047" s="183">
        <v>44776.0</v>
      </c>
      <c r="K1047" s="183" t="s">
        <v>518</v>
      </c>
      <c r="L1047" s="182"/>
      <c r="M1047" s="182"/>
      <c r="N1047" s="182"/>
      <c r="O1047" s="182"/>
      <c r="P1047" s="182"/>
      <c r="Q1047" s="182"/>
      <c r="R1047" s="182"/>
      <c r="S1047" s="182"/>
      <c r="T1047" s="182"/>
      <c r="U1047" s="182"/>
      <c r="V1047" s="182"/>
      <c r="W1047" s="182"/>
      <c r="X1047" s="182"/>
      <c r="Y1047" s="182"/>
      <c r="Z1047" s="182"/>
      <c r="AA1047" s="182"/>
      <c r="AB1047" s="182"/>
      <c r="AC1047" s="182"/>
      <c r="AD1047" s="182"/>
      <c r="AE1047" s="182"/>
      <c r="AF1047" s="182"/>
      <c r="AG1047" s="182"/>
      <c r="AH1047" s="182"/>
      <c r="AI1047" s="182"/>
      <c r="AJ1047" s="182"/>
      <c r="AK1047" s="182"/>
      <c r="AL1047" s="182"/>
      <c r="AM1047" s="182"/>
      <c r="AN1047" s="182"/>
      <c r="AO1047" s="182"/>
      <c r="AP1047" s="182"/>
      <c r="AQ1047" s="182"/>
      <c r="AR1047" s="182"/>
      <c r="AS1047" s="182"/>
      <c r="AT1047" s="182"/>
      <c r="AU1047" s="182"/>
    </row>
    <row r="1048" ht="15.75" customHeight="1">
      <c r="A1048" s="196">
        <v>44830.0</v>
      </c>
      <c r="B1048" s="228" t="s">
        <v>1409</v>
      </c>
      <c r="C1048" s="198" t="s">
        <v>531</v>
      </c>
      <c r="D1048" s="173" t="s">
        <v>516</v>
      </c>
      <c r="E1048" s="199">
        <v>156696.82</v>
      </c>
      <c r="F1048" s="173" t="s">
        <v>1410</v>
      </c>
      <c r="G1048" s="183" t="s">
        <v>324</v>
      </c>
      <c r="H1048" s="183" t="s">
        <v>66</v>
      </c>
      <c r="I1048" s="183" t="s">
        <v>395</v>
      </c>
      <c r="J1048" s="183">
        <v>44461.0</v>
      </c>
      <c r="K1048" s="183" t="s">
        <v>668</v>
      </c>
      <c r="L1048" s="182"/>
      <c r="M1048" s="182"/>
      <c r="N1048" s="182"/>
      <c r="O1048" s="182"/>
      <c r="P1048" s="182"/>
      <c r="Q1048" s="182"/>
      <c r="R1048" s="182"/>
      <c r="S1048" s="182"/>
      <c r="T1048" s="182"/>
      <c r="U1048" s="182"/>
      <c r="V1048" s="182"/>
      <c r="W1048" s="182"/>
      <c r="X1048" s="182"/>
      <c r="Y1048" s="182"/>
      <c r="Z1048" s="182"/>
      <c r="AA1048" s="182"/>
      <c r="AB1048" s="182"/>
      <c r="AC1048" s="182"/>
      <c r="AD1048" s="182"/>
      <c r="AE1048" s="182"/>
      <c r="AF1048" s="182"/>
      <c r="AG1048" s="182"/>
      <c r="AH1048" s="182"/>
      <c r="AI1048" s="182"/>
      <c r="AJ1048" s="182"/>
      <c r="AK1048" s="182"/>
      <c r="AL1048" s="182"/>
      <c r="AM1048" s="182"/>
      <c r="AN1048" s="182"/>
      <c r="AO1048" s="182"/>
      <c r="AP1048" s="182"/>
      <c r="AQ1048" s="182"/>
      <c r="AR1048" s="182"/>
      <c r="AS1048" s="182"/>
      <c r="AT1048" s="182"/>
      <c r="AU1048" s="182"/>
    </row>
    <row r="1049" ht="15.75" customHeight="1">
      <c r="A1049" s="196">
        <v>44837.0</v>
      </c>
      <c r="B1049" s="228" t="s">
        <v>1411</v>
      </c>
      <c r="C1049" s="198" t="s">
        <v>531</v>
      </c>
      <c r="D1049" s="173" t="s">
        <v>525</v>
      </c>
      <c r="E1049" s="199">
        <v>4800.0</v>
      </c>
      <c r="F1049" s="173" t="s">
        <v>1412</v>
      </c>
      <c r="G1049" s="183" t="s">
        <v>324</v>
      </c>
      <c r="H1049" s="183" t="s">
        <v>42</v>
      </c>
      <c r="I1049" s="183" t="s">
        <v>490</v>
      </c>
      <c r="J1049" s="183">
        <v>44819.0</v>
      </c>
      <c r="K1049" s="183" t="s">
        <v>543</v>
      </c>
      <c r="L1049" s="182"/>
      <c r="M1049" s="182"/>
      <c r="N1049" s="182"/>
      <c r="O1049" s="182"/>
      <c r="P1049" s="182"/>
      <c r="Q1049" s="182"/>
      <c r="R1049" s="182"/>
      <c r="S1049" s="182"/>
      <c r="T1049" s="182"/>
      <c r="U1049" s="182"/>
      <c r="V1049" s="182"/>
      <c r="W1049" s="182"/>
      <c r="X1049" s="182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182"/>
      <c r="AT1049" s="182"/>
      <c r="AU1049" s="182"/>
    </row>
    <row r="1050" ht="15.75" customHeight="1">
      <c r="A1050" s="196">
        <v>44837.0</v>
      </c>
      <c r="B1050" s="228" t="s">
        <v>1411</v>
      </c>
      <c r="C1050" s="198" t="s">
        <v>531</v>
      </c>
      <c r="D1050" s="173" t="s">
        <v>525</v>
      </c>
      <c r="E1050" s="199">
        <v>7477.76</v>
      </c>
      <c r="F1050" s="173" t="s">
        <v>1412</v>
      </c>
      <c r="G1050" s="183" t="s">
        <v>324</v>
      </c>
      <c r="H1050" s="183" t="s">
        <v>42</v>
      </c>
      <c r="I1050" s="183" t="s">
        <v>490</v>
      </c>
      <c r="J1050" s="183">
        <v>44819.0</v>
      </c>
      <c r="K1050" s="183" t="s">
        <v>543</v>
      </c>
      <c r="L1050" s="182"/>
      <c r="M1050" s="182"/>
      <c r="N1050" s="182"/>
      <c r="O1050" s="182"/>
      <c r="P1050" s="182"/>
      <c r="Q1050" s="182"/>
      <c r="R1050" s="182"/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182"/>
      <c r="AT1050" s="182"/>
      <c r="AU1050" s="182"/>
    </row>
    <row r="1051" ht="15.75" customHeight="1">
      <c r="A1051" s="196">
        <v>44837.0</v>
      </c>
      <c r="B1051" s="228" t="s">
        <v>1413</v>
      </c>
      <c r="C1051" s="198" t="s">
        <v>531</v>
      </c>
      <c r="D1051" s="173" t="s">
        <v>525</v>
      </c>
      <c r="E1051" s="199">
        <v>199998.0</v>
      </c>
      <c r="F1051" s="173" t="s">
        <v>1414</v>
      </c>
      <c r="G1051" s="183" t="s">
        <v>324</v>
      </c>
      <c r="H1051" s="183" t="s">
        <v>66</v>
      </c>
      <c r="I1051" s="183" t="s">
        <v>376</v>
      </c>
      <c r="J1051" s="183">
        <v>44739.0</v>
      </c>
      <c r="K1051" s="183" t="s">
        <v>668</v>
      </c>
      <c r="L1051" s="182"/>
      <c r="M1051" s="182"/>
      <c r="N1051" s="182"/>
      <c r="O1051" s="182"/>
      <c r="P1051" s="182"/>
      <c r="Q1051" s="182"/>
      <c r="R1051" s="182"/>
      <c r="S1051" s="182"/>
      <c r="T1051" s="182"/>
      <c r="U1051" s="182"/>
      <c r="V1051" s="182"/>
      <c r="W1051" s="182"/>
      <c r="X1051" s="182"/>
      <c r="Y1051" s="182"/>
      <c r="Z1051" s="182"/>
      <c r="AA1051" s="182"/>
      <c r="AB1051" s="182"/>
      <c r="AC1051" s="182"/>
      <c r="AD1051" s="182"/>
      <c r="AE1051" s="182"/>
      <c r="AF1051" s="182"/>
      <c r="AG1051" s="182"/>
      <c r="AH1051" s="182"/>
      <c r="AI1051" s="182"/>
      <c r="AJ1051" s="182"/>
      <c r="AK1051" s="182"/>
      <c r="AL1051" s="182"/>
      <c r="AM1051" s="182"/>
      <c r="AN1051" s="182"/>
      <c r="AO1051" s="182"/>
      <c r="AP1051" s="182"/>
      <c r="AQ1051" s="182"/>
      <c r="AR1051" s="182"/>
      <c r="AS1051" s="182"/>
      <c r="AT1051" s="182"/>
      <c r="AU1051" s="182"/>
    </row>
    <row r="1052" ht="15.75" customHeight="1">
      <c r="A1052" s="196">
        <v>44838.0</v>
      </c>
      <c r="B1052" s="228" t="s">
        <v>1415</v>
      </c>
      <c r="C1052" s="198" t="s">
        <v>531</v>
      </c>
      <c r="D1052" s="173" t="s">
        <v>516</v>
      </c>
      <c r="E1052" s="199">
        <v>104271.35</v>
      </c>
      <c r="F1052" s="173" t="s">
        <v>1416</v>
      </c>
      <c r="G1052" s="183" t="s">
        <v>324</v>
      </c>
      <c r="H1052" s="183" t="s">
        <v>66</v>
      </c>
      <c r="I1052" s="183" t="s">
        <v>376</v>
      </c>
      <c r="J1052" s="183">
        <v>44460.0</v>
      </c>
      <c r="K1052" s="183" t="s">
        <v>1417</v>
      </c>
      <c r="L1052" s="182"/>
      <c r="M1052" s="182"/>
      <c r="N1052" s="182"/>
      <c r="O1052" s="182"/>
      <c r="P1052" s="182"/>
      <c r="Q1052" s="182"/>
      <c r="R1052" s="182"/>
      <c r="S1052" s="182"/>
      <c r="T1052" s="182"/>
      <c r="U1052" s="182"/>
      <c r="V1052" s="182"/>
      <c r="W1052" s="182"/>
      <c r="X1052" s="182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182"/>
      <c r="AT1052" s="182"/>
      <c r="AU1052" s="182"/>
    </row>
    <row r="1053" ht="15.75" customHeight="1">
      <c r="A1053" s="196">
        <v>44839.0</v>
      </c>
      <c r="B1053" s="228" t="s">
        <v>1386</v>
      </c>
      <c r="C1053" s="198" t="s">
        <v>531</v>
      </c>
      <c r="D1053" s="173" t="s">
        <v>525</v>
      </c>
      <c r="E1053" s="199">
        <v>400000.0</v>
      </c>
      <c r="F1053" s="173" t="s">
        <v>1418</v>
      </c>
      <c r="G1053" s="183" t="s">
        <v>324</v>
      </c>
      <c r="H1053" s="183" t="s">
        <v>66</v>
      </c>
      <c r="I1053" s="183" t="s">
        <v>360</v>
      </c>
      <c r="J1053" s="183">
        <v>44698.0</v>
      </c>
      <c r="K1053" s="183" t="s">
        <v>518</v>
      </c>
      <c r="L1053" s="182"/>
      <c r="M1053" s="182"/>
      <c r="N1053" s="182"/>
      <c r="O1053" s="182"/>
      <c r="P1053" s="182"/>
      <c r="Q1053" s="182"/>
      <c r="R1053" s="182"/>
      <c r="S1053" s="182"/>
      <c r="T1053" s="182"/>
      <c r="U1053" s="182"/>
      <c r="V1053" s="182"/>
      <c r="W1053" s="182"/>
      <c r="X1053" s="182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182"/>
      <c r="AT1053" s="182"/>
      <c r="AU1053" s="182"/>
    </row>
    <row r="1054" ht="15.75" customHeight="1">
      <c r="A1054" s="196">
        <v>44839.0</v>
      </c>
      <c r="B1054" s="228" t="s">
        <v>672</v>
      </c>
      <c r="C1054" s="198" t="s">
        <v>531</v>
      </c>
      <c r="D1054" s="173" t="s">
        <v>525</v>
      </c>
      <c r="E1054" s="199">
        <v>10000.0</v>
      </c>
      <c r="F1054" s="173" t="s">
        <v>673</v>
      </c>
      <c r="G1054" s="183" t="s">
        <v>41</v>
      </c>
      <c r="H1054" s="183" t="s">
        <v>42</v>
      </c>
      <c r="I1054" s="183" t="s">
        <v>401</v>
      </c>
      <c r="J1054" s="183">
        <v>44263.0</v>
      </c>
      <c r="K1054" s="183" t="s">
        <v>529</v>
      </c>
      <c r="L1054" s="182"/>
      <c r="M1054" s="182"/>
      <c r="N1054" s="182"/>
      <c r="O1054" s="182"/>
      <c r="P1054" s="182"/>
      <c r="Q1054" s="182"/>
      <c r="R1054" s="182"/>
      <c r="S1054" s="182"/>
      <c r="T1054" s="182"/>
      <c r="U1054" s="182"/>
      <c r="V1054" s="182"/>
      <c r="W1054" s="182"/>
      <c r="X1054" s="182"/>
      <c r="Y1054" s="182"/>
      <c r="Z1054" s="182"/>
      <c r="AA1054" s="182"/>
      <c r="AB1054" s="182"/>
      <c r="AC1054" s="182"/>
      <c r="AD1054" s="182"/>
      <c r="AE1054" s="182"/>
      <c r="AF1054" s="182"/>
      <c r="AG1054" s="182"/>
      <c r="AH1054" s="182"/>
      <c r="AI1054" s="182"/>
      <c r="AJ1054" s="182"/>
      <c r="AK1054" s="182"/>
      <c r="AL1054" s="182"/>
      <c r="AM1054" s="182"/>
      <c r="AN1054" s="182"/>
      <c r="AO1054" s="182"/>
      <c r="AP1054" s="182"/>
      <c r="AQ1054" s="182"/>
      <c r="AR1054" s="182"/>
      <c r="AS1054" s="182"/>
      <c r="AT1054" s="182"/>
      <c r="AU1054" s="182"/>
    </row>
    <row r="1055" ht="15.75" customHeight="1">
      <c r="A1055" s="196">
        <v>44844.0</v>
      </c>
      <c r="B1055" s="228" t="s">
        <v>1146</v>
      </c>
      <c r="C1055" s="198" t="s">
        <v>531</v>
      </c>
      <c r="D1055" s="173" t="s">
        <v>525</v>
      </c>
      <c r="E1055" s="199">
        <v>30000.0</v>
      </c>
      <c r="F1055" s="173" t="s">
        <v>1147</v>
      </c>
      <c r="G1055" s="183" t="s">
        <v>324</v>
      </c>
      <c r="H1055" s="183" t="s">
        <v>42</v>
      </c>
      <c r="I1055" s="183" t="s">
        <v>495</v>
      </c>
      <c r="J1055" s="183">
        <v>44594.0</v>
      </c>
      <c r="K1055" s="183" t="s">
        <v>668</v>
      </c>
      <c r="L1055" s="182"/>
      <c r="M1055" s="182"/>
      <c r="N1055" s="182"/>
      <c r="O1055" s="182"/>
      <c r="P1055" s="182"/>
      <c r="Q1055" s="182"/>
      <c r="R1055" s="182"/>
      <c r="S1055" s="182"/>
      <c r="T1055" s="182"/>
      <c r="U1055" s="182"/>
      <c r="V1055" s="182"/>
      <c r="W1055" s="182"/>
      <c r="X1055" s="182"/>
      <c r="Y1055" s="182"/>
      <c r="Z1055" s="182"/>
      <c r="AA1055" s="182"/>
      <c r="AB1055" s="182"/>
      <c r="AC1055" s="182"/>
      <c r="AD1055" s="182"/>
      <c r="AE1055" s="182"/>
      <c r="AF1055" s="182"/>
      <c r="AG1055" s="182"/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182"/>
      <c r="AT1055" s="182"/>
      <c r="AU1055" s="182"/>
    </row>
    <row r="1056" ht="15.75" customHeight="1">
      <c r="A1056" s="196">
        <v>44845.0</v>
      </c>
      <c r="B1056" s="228" t="s">
        <v>1419</v>
      </c>
      <c r="C1056" s="198" t="s">
        <v>531</v>
      </c>
      <c r="D1056" s="173" t="s">
        <v>525</v>
      </c>
      <c r="E1056" s="199">
        <v>10000.0</v>
      </c>
      <c r="F1056" s="173" t="s">
        <v>1420</v>
      </c>
      <c r="G1056" s="183" t="s">
        <v>41</v>
      </c>
      <c r="H1056" s="183" t="s">
        <v>42</v>
      </c>
      <c r="I1056" s="183" t="s">
        <v>339</v>
      </c>
      <c r="J1056" s="183">
        <v>44217.0</v>
      </c>
      <c r="K1056" s="183" t="s">
        <v>529</v>
      </c>
      <c r="L1056" s="182"/>
      <c r="M1056" s="182"/>
      <c r="N1056" s="182"/>
      <c r="O1056" s="182"/>
      <c r="P1056" s="182"/>
      <c r="Q1056" s="182"/>
      <c r="R1056" s="182"/>
      <c r="S1056" s="182"/>
      <c r="T1056" s="182"/>
      <c r="U1056" s="182"/>
      <c r="V1056" s="182"/>
      <c r="W1056" s="182"/>
      <c r="X1056" s="182"/>
      <c r="Y1056" s="182"/>
      <c r="Z1056" s="182"/>
      <c r="AA1056" s="182"/>
      <c r="AB1056" s="182"/>
      <c r="AC1056" s="182"/>
      <c r="AD1056" s="182"/>
      <c r="AE1056" s="182"/>
      <c r="AF1056" s="182"/>
      <c r="AG1056" s="182"/>
      <c r="AH1056" s="182"/>
      <c r="AI1056" s="182"/>
      <c r="AJ1056" s="182"/>
      <c r="AK1056" s="182"/>
      <c r="AL1056" s="182"/>
      <c r="AM1056" s="182"/>
      <c r="AN1056" s="182"/>
      <c r="AO1056" s="182"/>
      <c r="AP1056" s="182"/>
      <c r="AQ1056" s="182"/>
      <c r="AR1056" s="182"/>
      <c r="AS1056" s="182"/>
      <c r="AT1056" s="182"/>
      <c r="AU1056" s="182"/>
    </row>
    <row r="1057" ht="15.75" customHeight="1">
      <c r="A1057" s="196">
        <v>44845.0</v>
      </c>
      <c r="B1057" s="228" t="s">
        <v>1421</v>
      </c>
      <c r="C1057" s="198" t="s">
        <v>531</v>
      </c>
      <c r="D1057" s="173" t="s">
        <v>525</v>
      </c>
      <c r="E1057" s="199">
        <v>2000.0</v>
      </c>
      <c r="F1057" s="173" t="s">
        <v>1422</v>
      </c>
      <c r="G1057" s="183" t="s">
        <v>41</v>
      </c>
      <c r="H1057" s="183" t="s">
        <v>42</v>
      </c>
      <c r="I1057" s="183" t="s">
        <v>407</v>
      </c>
      <c r="J1057" s="183">
        <v>44421.0</v>
      </c>
      <c r="K1057" s="183" t="s">
        <v>529</v>
      </c>
      <c r="L1057" s="182"/>
      <c r="M1057" s="182"/>
      <c r="N1057" s="182"/>
      <c r="O1057" s="182"/>
      <c r="P1057" s="182"/>
      <c r="Q1057" s="182"/>
      <c r="R1057" s="182"/>
      <c r="S1057" s="182"/>
      <c r="T1057" s="182"/>
      <c r="U1057" s="182"/>
      <c r="V1057" s="182"/>
      <c r="W1057" s="182"/>
      <c r="X1057" s="182"/>
      <c r="Y1057" s="182"/>
      <c r="Z1057" s="182"/>
      <c r="AA1057" s="182"/>
      <c r="AB1057" s="182"/>
      <c r="AC1057" s="182"/>
      <c r="AD1057" s="182"/>
      <c r="AE1057" s="182"/>
      <c r="AF1057" s="182"/>
      <c r="AG1057" s="182"/>
      <c r="AH1057" s="182"/>
      <c r="AI1057" s="182"/>
      <c r="AJ1057" s="182"/>
      <c r="AK1057" s="182"/>
      <c r="AL1057" s="182"/>
      <c r="AM1057" s="182"/>
      <c r="AN1057" s="182"/>
      <c r="AO1057" s="182"/>
      <c r="AP1057" s="182"/>
      <c r="AQ1057" s="182"/>
      <c r="AR1057" s="182"/>
      <c r="AS1057" s="182"/>
      <c r="AT1057" s="182"/>
      <c r="AU1057" s="182"/>
    </row>
    <row r="1058" ht="15.75" customHeight="1">
      <c r="A1058" s="196">
        <v>44847.0</v>
      </c>
      <c r="B1058" s="228" t="s">
        <v>1386</v>
      </c>
      <c r="C1058" s="198" t="s">
        <v>531</v>
      </c>
      <c r="D1058" s="173" t="s">
        <v>525</v>
      </c>
      <c r="E1058" s="199">
        <v>122000.0</v>
      </c>
      <c r="F1058" s="173" t="s">
        <v>1387</v>
      </c>
      <c r="G1058" s="183" t="s">
        <v>324</v>
      </c>
      <c r="H1058" s="183" t="s">
        <v>66</v>
      </c>
      <c r="I1058" s="183" t="s">
        <v>360</v>
      </c>
      <c r="J1058" s="183">
        <v>44698.0</v>
      </c>
      <c r="K1058" s="183" t="s">
        <v>518</v>
      </c>
      <c r="L1058" s="182"/>
      <c r="M1058" s="182"/>
      <c r="N1058" s="182"/>
      <c r="O1058" s="182"/>
      <c r="P1058" s="182"/>
      <c r="Q1058" s="182"/>
      <c r="R1058" s="182"/>
      <c r="S1058" s="182"/>
      <c r="T1058" s="182"/>
      <c r="U1058" s="182"/>
      <c r="V1058" s="182"/>
      <c r="W1058" s="182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182"/>
      <c r="AI1058" s="182"/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182"/>
      <c r="AT1058" s="182"/>
      <c r="AU1058" s="182"/>
    </row>
    <row r="1059" ht="15.75" customHeight="1">
      <c r="A1059" s="196">
        <v>44848.0</v>
      </c>
      <c r="B1059" s="228" t="s">
        <v>1386</v>
      </c>
      <c r="C1059" s="198" t="s">
        <v>531</v>
      </c>
      <c r="D1059" s="173" t="s">
        <v>525</v>
      </c>
      <c r="E1059" s="199">
        <v>13000.0</v>
      </c>
      <c r="F1059" s="173" t="s">
        <v>1387</v>
      </c>
      <c r="G1059" s="183" t="s">
        <v>324</v>
      </c>
      <c r="H1059" s="183" t="s">
        <v>66</v>
      </c>
      <c r="I1059" s="183" t="s">
        <v>360</v>
      </c>
      <c r="J1059" s="183">
        <v>44698.0</v>
      </c>
      <c r="K1059" s="183" t="s">
        <v>518</v>
      </c>
      <c r="L1059" s="182"/>
      <c r="M1059" s="182"/>
      <c r="N1059" s="182"/>
      <c r="O1059" s="182"/>
      <c r="P1059" s="182"/>
      <c r="Q1059" s="182"/>
      <c r="R1059" s="182"/>
      <c r="S1059" s="182"/>
      <c r="T1059" s="182"/>
      <c r="U1059" s="182"/>
      <c r="V1059" s="182"/>
      <c r="W1059" s="182"/>
      <c r="X1059" s="182"/>
      <c r="Y1059" s="182"/>
      <c r="Z1059" s="182"/>
      <c r="AA1059" s="182"/>
      <c r="AB1059" s="182"/>
      <c r="AC1059" s="182"/>
      <c r="AD1059" s="182"/>
      <c r="AE1059" s="182"/>
      <c r="AF1059" s="182"/>
      <c r="AG1059" s="182"/>
      <c r="AH1059" s="182"/>
      <c r="AI1059" s="182"/>
      <c r="AJ1059" s="182"/>
      <c r="AK1059" s="182"/>
      <c r="AL1059" s="182"/>
      <c r="AM1059" s="182"/>
      <c r="AN1059" s="182"/>
      <c r="AO1059" s="182"/>
      <c r="AP1059" s="182"/>
      <c r="AQ1059" s="182"/>
      <c r="AR1059" s="182"/>
      <c r="AS1059" s="182"/>
      <c r="AT1059" s="182"/>
      <c r="AU1059" s="182"/>
    </row>
    <row r="1060" ht="15.75" customHeight="1">
      <c r="A1060" s="196">
        <v>44848.0</v>
      </c>
      <c r="B1060" s="228" t="s">
        <v>1128</v>
      </c>
      <c r="C1060" s="198" t="s">
        <v>531</v>
      </c>
      <c r="D1060" s="173" t="s">
        <v>525</v>
      </c>
      <c r="E1060" s="199">
        <v>25000.0</v>
      </c>
      <c r="F1060" s="173" t="s">
        <v>1129</v>
      </c>
      <c r="G1060" s="183" t="s">
        <v>324</v>
      </c>
      <c r="H1060" s="183" t="s">
        <v>42</v>
      </c>
      <c r="I1060" s="183" t="s">
        <v>366</v>
      </c>
      <c r="J1060" s="183">
        <v>44061.0</v>
      </c>
      <c r="K1060" s="183" t="s">
        <v>529</v>
      </c>
      <c r="L1060" s="182"/>
      <c r="M1060" s="182"/>
      <c r="N1060" s="182"/>
      <c r="O1060" s="182"/>
      <c r="P1060" s="182"/>
      <c r="Q1060" s="182"/>
      <c r="R1060" s="182"/>
      <c r="S1060" s="182"/>
      <c r="T1060" s="182"/>
      <c r="U1060" s="182"/>
      <c r="V1060" s="182"/>
      <c r="W1060" s="182"/>
      <c r="X1060" s="182"/>
      <c r="Y1060" s="182"/>
      <c r="Z1060" s="182"/>
      <c r="AA1060" s="182"/>
      <c r="AB1060" s="182"/>
      <c r="AC1060" s="182"/>
      <c r="AD1060" s="182"/>
      <c r="AE1060" s="182"/>
      <c r="AF1060" s="182"/>
      <c r="AG1060" s="182"/>
      <c r="AH1060" s="182"/>
      <c r="AI1060" s="182"/>
      <c r="AJ1060" s="182"/>
      <c r="AK1060" s="182"/>
      <c r="AL1060" s="182"/>
      <c r="AM1060" s="182"/>
      <c r="AN1060" s="182"/>
      <c r="AO1060" s="182"/>
      <c r="AP1060" s="182"/>
      <c r="AQ1060" s="182"/>
      <c r="AR1060" s="182"/>
      <c r="AS1060" s="182"/>
      <c r="AT1060" s="182"/>
      <c r="AU1060" s="182"/>
    </row>
    <row r="1061" ht="15.75" customHeight="1">
      <c r="A1061" s="183">
        <v>44851.0</v>
      </c>
      <c r="B1061" s="184" t="s">
        <v>1219</v>
      </c>
      <c r="C1061" s="137" t="s">
        <v>531</v>
      </c>
      <c r="D1061" s="173" t="s">
        <v>525</v>
      </c>
      <c r="E1061" s="185">
        <v>50000.0</v>
      </c>
      <c r="F1061" s="137" t="s">
        <v>1220</v>
      </c>
      <c r="G1061" s="173" t="s">
        <v>324</v>
      </c>
      <c r="H1061" s="173" t="s">
        <v>66</v>
      </c>
      <c r="I1061" s="173" t="s">
        <v>491</v>
      </c>
      <c r="J1061" s="183">
        <v>44614.0</v>
      </c>
      <c r="K1061" s="211" t="s">
        <v>529</v>
      </c>
      <c r="L1061" s="182"/>
      <c r="M1061" s="182"/>
      <c r="N1061" s="182"/>
      <c r="O1061" s="182"/>
      <c r="P1061" s="182"/>
      <c r="Q1061" s="182"/>
      <c r="R1061" s="182"/>
      <c r="S1061" s="182"/>
      <c r="T1061" s="182"/>
      <c r="U1061" s="182"/>
      <c r="V1061" s="182"/>
      <c r="W1061" s="182"/>
      <c r="X1061" s="182"/>
      <c r="Y1061" s="182"/>
      <c r="Z1061" s="182"/>
      <c r="AA1061" s="182"/>
      <c r="AB1061" s="182"/>
      <c r="AC1061" s="182"/>
      <c r="AD1061" s="182"/>
      <c r="AE1061" s="182"/>
      <c r="AF1061" s="182"/>
      <c r="AG1061" s="182"/>
      <c r="AH1061" s="182"/>
      <c r="AI1061" s="182"/>
      <c r="AJ1061" s="182"/>
      <c r="AK1061" s="182"/>
      <c r="AL1061" s="182"/>
      <c r="AM1061" s="182"/>
      <c r="AN1061" s="182"/>
      <c r="AO1061" s="182"/>
      <c r="AP1061" s="182"/>
      <c r="AQ1061" s="182"/>
      <c r="AR1061" s="182"/>
      <c r="AS1061" s="182"/>
      <c r="AT1061" s="182"/>
      <c r="AU1061" s="182"/>
    </row>
    <row r="1062" ht="15.75" customHeight="1">
      <c r="A1062" s="212">
        <v>44852.0</v>
      </c>
      <c r="B1062" s="213" t="s">
        <v>1159</v>
      </c>
      <c r="C1062" s="214" t="s">
        <v>531</v>
      </c>
      <c r="D1062" s="215" t="s">
        <v>525</v>
      </c>
      <c r="E1062" s="216">
        <v>18000.0</v>
      </c>
      <c r="F1062" s="215" t="s">
        <v>1160</v>
      </c>
      <c r="G1062" s="215" t="s">
        <v>324</v>
      </c>
      <c r="H1062" s="215" t="s">
        <v>66</v>
      </c>
      <c r="I1062" s="215" t="s">
        <v>491</v>
      </c>
      <c r="J1062" s="217">
        <v>44609.0</v>
      </c>
      <c r="K1062" s="214" t="s">
        <v>543</v>
      </c>
      <c r="L1062" s="182"/>
      <c r="M1062" s="182"/>
      <c r="N1062" s="182"/>
      <c r="O1062" s="182"/>
      <c r="P1062" s="182"/>
      <c r="Q1062" s="182"/>
      <c r="R1062" s="182"/>
      <c r="S1062" s="182"/>
      <c r="T1062" s="182"/>
      <c r="U1062" s="182"/>
      <c r="V1062" s="182"/>
      <c r="W1062" s="182"/>
      <c r="X1062" s="182"/>
      <c r="Y1062" s="182"/>
      <c r="Z1062" s="182"/>
      <c r="AA1062" s="182"/>
      <c r="AB1062" s="182"/>
      <c r="AC1062" s="182"/>
      <c r="AD1062" s="182"/>
      <c r="AE1062" s="182"/>
      <c r="AF1062" s="182"/>
      <c r="AG1062" s="182"/>
      <c r="AH1062" s="182"/>
      <c r="AI1062" s="182"/>
      <c r="AJ1062" s="182"/>
      <c r="AK1062" s="182"/>
      <c r="AL1062" s="182"/>
      <c r="AM1062" s="182"/>
      <c r="AN1062" s="182"/>
      <c r="AO1062" s="182"/>
      <c r="AP1062" s="182"/>
      <c r="AQ1062" s="182"/>
      <c r="AR1062" s="182"/>
      <c r="AS1062" s="182"/>
      <c r="AT1062" s="182"/>
      <c r="AU1062" s="182"/>
    </row>
    <row r="1063" ht="15.75" customHeight="1">
      <c r="A1063" s="212">
        <v>44853.0</v>
      </c>
      <c r="B1063" s="213" t="s">
        <v>1423</v>
      </c>
      <c r="C1063" s="214" t="s">
        <v>531</v>
      </c>
      <c r="D1063" s="215" t="s">
        <v>525</v>
      </c>
      <c r="E1063" s="216">
        <v>50000.0</v>
      </c>
      <c r="F1063" s="215" t="s">
        <v>1424</v>
      </c>
      <c r="G1063" s="215" t="s">
        <v>324</v>
      </c>
      <c r="H1063" s="215" t="s">
        <v>42</v>
      </c>
      <c r="I1063" s="215" t="s">
        <v>362</v>
      </c>
      <c r="J1063" s="217">
        <v>44831.0</v>
      </c>
      <c r="K1063" s="183" t="s">
        <v>611</v>
      </c>
      <c r="L1063" s="182"/>
      <c r="M1063" s="182"/>
      <c r="N1063" s="182"/>
      <c r="O1063" s="182"/>
      <c r="P1063" s="182"/>
      <c r="Q1063" s="182"/>
      <c r="R1063" s="182"/>
      <c r="S1063" s="182"/>
      <c r="T1063" s="182"/>
      <c r="U1063" s="182"/>
      <c r="V1063" s="182"/>
      <c r="W1063" s="182"/>
      <c r="X1063" s="182"/>
      <c r="Y1063" s="182"/>
      <c r="Z1063" s="182"/>
      <c r="AA1063" s="182"/>
      <c r="AB1063" s="182"/>
      <c r="AC1063" s="182"/>
      <c r="AD1063" s="182"/>
      <c r="AE1063" s="182"/>
      <c r="AF1063" s="182"/>
      <c r="AG1063" s="182"/>
      <c r="AH1063" s="182"/>
      <c r="AI1063" s="182"/>
      <c r="AJ1063" s="182"/>
      <c r="AK1063" s="182"/>
      <c r="AL1063" s="182"/>
      <c r="AM1063" s="182"/>
      <c r="AN1063" s="182"/>
      <c r="AO1063" s="182"/>
      <c r="AP1063" s="182"/>
      <c r="AQ1063" s="182"/>
      <c r="AR1063" s="182"/>
      <c r="AS1063" s="182"/>
      <c r="AT1063" s="182"/>
      <c r="AU1063" s="182"/>
    </row>
    <row r="1064" ht="15.75" customHeight="1">
      <c r="A1064" s="183">
        <v>44855.0</v>
      </c>
      <c r="B1064" s="184" t="s">
        <v>1425</v>
      </c>
      <c r="C1064" s="173" t="s">
        <v>531</v>
      </c>
      <c r="D1064" s="173" t="s">
        <v>525</v>
      </c>
      <c r="E1064" s="216">
        <v>10000.0</v>
      </c>
      <c r="F1064" s="215" t="s">
        <v>1426</v>
      </c>
      <c r="G1064" s="173" t="s">
        <v>324</v>
      </c>
      <c r="H1064" s="173" t="s">
        <v>66</v>
      </c>
      <c r="I1064" s="173" t="s">
        <v>1376</v>
      </c>
      <c r="J1064" s="183">
        <v>44733.0</v>
      </c>
      <c r="K1064" s="173" t="s">
        <v>543</v>
      </c>
      <c r="L1064" s="182"/>
      <c r="M1064" s="182"/>
      <c r="N1064" s="182"/>
      <c r="O1064" s="182"/>
      <c r="P1064" s="182"/>
      <c r="Q1064" s="182"/>
      <c r="R1064" s="182"/>
      <c r="S1064" s="182"/>
      <c r="T1064" s="182"/>
      <c r="U1064" s="182"/>
      <c r="V1064" s="182"/>
      <c r="W1064" s="182"/>
      <c r="X1064" s="182"/>
      <c r="Y1064" s="182"/>
      <c r="Z1064" s="182"/>
      <c r="AA1064" s="182"/>
      <c r="AB1064" s="182"/>
      <c r="AC1064" s="182"/>
      <c r="AD1064" s="182"/>
      <c r="AE1064" s="182"/>
      <c r="AF1064" s="182"/>
      <c r="AG1064" s="182"/>
      <c r="AH1064" s="182"/>
      <c r="AI1064" s="182"/>
      <c r="AJ1064" s="182"/>
      <c r="AK1064" s="182"/>
      <c r="AL1064" s="182"/>
      <c r="AM1064" s="182"/>
      <c r="AN1064" s="182"/>
      <c r="AO1064" s="182"/>
      <c r="AP1064" s="182"/>
      <c r="AQ1064" s="182"/>
      <c r="AR1064" s="182"/>
      <c r="AS1064" s="182"/>
      <c r="AT1064" s="182"/>
      <c r="AU1064" s="182"/>
    </row>
    <row r="1065" ht="15.75" customHeight="1">
      <c r="A1065" s="212">
        <v>44860.0</v>
      </c>
      <c r="B1065" s="213" t="s">
        <v>1159</v>
      </c>
      <c r="C1065" s="214" t="s">
        <v>531</v>
      </c>
      <c r="D1065" s="215" t="s">
        <v>525</v>
      </c>
      <c r="E1065" s="216">
        <v>20000.0</v>
      </c>
      <c r="F1065" s="215" t="s">
        <v>1160</v>
      </c>
      <c r="G1065" s="215" t="s">
        <v>324</v>
      </c>
      <c r="H1065" s="215" t="s">
        <v>66</v>
      </c>
      <c r="I1065" s="215" t="s">
        <v>491</v>
      </c>
      <c r="J1065" s="217">
        <v>44609.0</v>
      </c>
      <c r="K1065" s="214" t="s">
        <v>543</v>
      </c>
      <c r="L1065" s="182"/>
      <c r="M1065" s="182"/>
      <c r="N1065" s="182"/>
      <c r="O1065" s="182"/>
      <c r="P1065" s="182"/>
      <c r="Q1065" s="182"/>
      <c r="R1065" s="182"/>
      <c r="S1065" s="182"/>
      <c r="T1065" s="182"/>
      <c r="U1065" s="182"/>
      <c r="V1065" s="182"/>
      <c r="W1065" s="182"/>
      <c r="X1065" s="182"/>
      <c r="Y1065" s="182"/>
      <c r="Z1065" s="182"/>
      <c r="AA1065" s="182"/>
      <c r="AB1065" s="182"/>
      <c r="AC1065" s="182"/>
      <c r="AD1065" s="182"/>
      <c r="AE1065" s="182"/>
      <c r="AF1065" s="182"/>
      <c r="AG1065" s="182"/>
      <c r="AH1065" s="182"/>
      <c r="AI1065" s="182"/>
      <c r="AJ1065" s="182"/>
      <c r="AK1065" s="182"/>
      <c r="AL1065" s="182"/>
      <c r="AM1065" s="182"/>
      <c r="AN1065" s="182"/>
      <c r="AO1065" s="182"/>
      <c r="AP1065" s="182"/>
      <c r="AQ1065" s="182"/>
      <c r="AR1065" s="182"/>
      <c r="AS1065" s="182"/>
      <c r="AT1065" s="182"/>
      <c r="AU1065" s="182"/>
    </row>
    <row r="1066" ht="15.75" customHeight="1">
      <c r="A1066" s="183">
        <v>44861.0</v>
      </c>
      <c r="B1066" s="137">
        <v>5681841.0</v>
      </c>
      <c r="C1066" s="137" t="s">
        <v>531</v>
      </c>
      <c r="D1066" s="173" t="s">
        <v>525</v>
      </c>
      <c r="E1066" s="185">
        <v>50000.0</v>
      </c>
      <c r="F1066" s="253" t="s">
        <v>1274</v>
      </c>
      <c r="G1066" s="162" t="s">
        <v>324</v>
      </c>
      <c r="H1066" s="173" t="s">
        <v>66</v>
      </c>
      <c r="I1066" s="173" t="s">
        <v>452</v>
      </c>
      <c r="J1066" s="220">
        <v>44469.0</v>
      </c>
      <c r="K1066" s="211" t="s">
        <v>543</v>
      </c>
      <c r="L1066" s="182"/>
      <c r="M1066" s="182"/>
      <c r="N1066" s="182"/>
      <c r="O1066" s="182"/>
      <c r="P1066" s="182"/>
      <c r="Q1066" s="182"/>
      <c r="R1066" s="182"/>
      <c r="S1066" s="182"/>
      <c r="T1066" s="182"/>
      <c r="U1066" s="182"/>
      <c r="V1066" s="182"/>
      <c r="W1066" s="182"/>
      <c r="X1066" s="182"/>
      <c r="Y1066" s="182"/>
      <c r="Z1066" s="182"/>
      <c r="AA1066" s="182"/>
      <c r="AB1066" s="182"/>
      <c r="AC1066" s="182"/>
      <c r="AD1066" s="182"/>
      <c r="AE1066" s="182"/>
      <c r="AF1066" s="182"/>
      <c r="AG1066" s="182"/>
      <c r="AH1066" s="182"/>
      <c r="AI1066" s="182"/>
      <c r="AJ1066" s="182"/>
      <c r="AK1066" s="182"/>
      <c r="AL1066" s="182"/>
      <c r="AM1066" s="182"/>
      <c r="AN1066" s="182"/>
      <c r="AO1066" s="182"/>
      <c r="AP1066" s="182"/>
      <c r="AQ1066" s="182"/>
      <c r="AR1066" s="182"/>
      <c r="AS1066" s="182"/>
      <c r="AT1066" s="182"/>
      <c r="AU1066" s="182"/>
    </row>
    <row r="1067" ht="15.75" customHeight="1">
      <c r="A1067" s="183">
        <v>44865.0</v>
      </c>
      <c r="B1067" s="184" t="s">
        <v>1427</v>
      </c>
      <c r="C1067" s="173" t="s">
        <v>531</v>
      </c>
      <c r="D1067" s="173" t="s">
        <v>525</v>
      </c>
      <c r="E1067" s="185">
        <v>10000.0</v>
      </c>
      <c r="F1067" s="173" t="s">
        <v>1428</v>
      </c>
      <c r="G1067" s="173" t="s">
        <v>324</v>
      </c>
      <c r="H1067" s="173" t="s">
        <v>762</v>
      </c>
      <c r="I1067" s="173" t="s">
        <v>416</v>
      </c>
      <c r="J1067" s="183">
        <v>44260.0</v>
      </c>
      <c r="K1067" s="173" t="s">
        <v>518</v>
      </c>
      <c r="L1067" s="182"/>
      <c r="M1067" s="182"/>
      <c r="N1067" s="182"/>
      <c r="O1067" s="182"/>
      <c r="P1067" s="182"/>
      <c r="Q1067" s="182"/>
      <c r="R1067" s="182"/>
      <c r="S1067" s="182"/>
      <c r="T1067" s="182"/>
      <c r="U1067" s="182"/>
      <c r="V1067" s="182"/>
      <c r="W1067" s="182"/>
      <c r="X1067" s="182"/>
      <c r="Y1067" s="182"/>
      <c r="Z1067" s="182"/>
      <c r="AA1067" s="182"/>
      <c r="AB1067" s="182"/>
      <c r="AC1067" s="182"/>
      <c r="AD1067" s="182"/>
      <c r="AE1067" s="182"/>
      <c r="AF1067" s="182"/>
      <c r="AG1067" s="182"/>
      <c r="AH1067" s="182"/>
      <c r="AI1067" s="182"/>
      <c r="AJ1067" s="182"/>
      <c r="AK1067" s="182"/>
      <c r="AL1067" s="182"/>
      <c r="AM1067" s="182"/>
      <c r="AN1067" s="182"/>
      <c r="AO1067" s="182"/>
      <c r="AP1067" s="182"/>
      <c r="AQ1067" s="182"/>
      <c r="AR1067" s="182"/>
      <c r="AS1067" s="182"/>
      <c r="AT1067" s="182"/>
      <c r="AU1067" s="182"/>
    </row>
    <row r="1068" ht="15.75" customHeight="1">
      <c r="A1068" s="183">
        <v>44865.0</v>
      </c>
      <c r="B1068" s="184" t="s">
        <v>1429</v>
      </c>
      <c r="C1068" s="173" t="s">
        <v>531</v>
      </c>
      <c r="D1068" s="173" t="s">
        <v>525</v>
      </c>
      <c r="E1068" s="185">
        <v>4000.0</v>
      </c>
      <c r="F1068" s="173" t="s">
        <v>1430</v>
      </c>
      <c r="G1068" s="173" t="s">
        <v>324</v>
      </c>
      <c r="H1068" s="173" t="s">
        <v>42</v>
      </c>
      <c r="I1068" s="173" t="s">
        <v>452</v>
      </c>
      <c r="J1068" s="183">
        <v>44749.0</v>
      </c>
      <c r="K1068" s="173" t="s">
        <v>668</v>
      </c>
      <c r="L1068" s="182"/>
      <c r="M1068" s="182"/>
      <c r="N1068" s="182"/>
      <c r="O1068" s="182"/>
      <c r="P1068" s="182"/>
      <c r="Q1068" s="182"/>
      <c r="R1068" s="182"/>
      <c r="S1068" s="182"/>
      <c r="T1068" s="182"/>
      <c r="U1068" s="182"/>
      <c r="V1068" s="182"/>
      <c r="W1068" s="182"/>
      <c r="X1068" s="182"/>
      <c r="Y1068" s="182"/>
      <c r="Z1068" s="182"/>
      <c r="AA1068" s="182"/>
      <c r="AB1068" s="182"/>
      <c r="AC1068" s="182"/>
      <c r="AD1068" s="182"/>
      <c r="AE1068" s="182"/>
      <c r="AF1068" s="182"/>
      <c r="AG1068" s="182"/>
      <c r="AH1068" s="182"/>
      <c r="AI1068" s="182"/>
      <c r="AJ1068" s="182"/>
      <c r="AK1068" s="182"/>
      <c r="AL1068" s="182"/>
      <c r="AM1068" s="182"/>
      <c r="AN1068" s="182"/>
      <c r="AO1068" s="182"/>
      <c r="AP1068" s="182"/>
      <c r="AQ1068" s="182"/>
      <c r="AR1068" s="182"/>
      <c r="AS1068" s="182"/>
      <c r="AT1068" s="182"/>
      <c r="AU1068" s="182"/>
    </row>
    <row r="1069" ht="15.75" customHeight="1">
      <c r="A1069" s="212">
        <v>44865.0</v>
      </c>
      <c r="B1069" s="213" t="s">
        <v>1309</v>
      </c>
      <c r="C1069" s="214" t="s">
        <v>531</v>
      </c>
      <c r="D1069" s="215" t="s">
        <v>525</v>
      </c>
      <c r="E1069" s="216">
        <v>30000.0</v>
      </c>
      <c r="F1069" s="215" t="s">
        <v>1310</v>
      </c>
      <c r="G1069" s="215" t="s">
        <v>324</v>
      </c>
      <c r="H1069" s="215" t="s">
        <v>66</v>
      </c>
      <c r="I1069" s="215" t="s">
        <v>452</v>
      </c>
      <c r="J1069" s="217">
        <v>44568.0</v>
      </c>
      <c r="K1069" s="214" t="s">
        <v>1311</v>
      </c>
      <c r="L1069" s="182"/>
      <c r="M1069" s="182"/>
      <c r="N1069" s="182"/>
      <c r="O1069" s="182"/>
      <c r="P1069" s="182"/>
      <c r="Q1069" s="182"/>
      <c r="R1069" s="182"/>
      <c r="S1069" s="182"/>
      <c r="T1069" s="182"/>
      <c r="U1069" s="182"/>
      <c r="V1069" s="182"/>
      <c r="W1069" s="182"/>
      <c r="X1069" s="182"/>
      <c r="Y1069" s="182"/>
      <c r="Z1069" s="182"/>
      <c r="AA1069" s="182"/>
      <c r="AB1069" s="182"/>
      <c r="AC1069" s="182"/>
      <c r="AD1069" s="182"/>
      <c r="AE1069" s="182"/>
      <c r="AF1069" s="182"/>
      <c r="AG1069" s="182"/>
      <c r="AH1069" s="182"/>
      <c r="AI1069" s="182"/>
      <c r="AJ1069" s="182"/>
      <c r="AK1069" s="182"/>
      <c r="AL1069" s="182"/>
      <c r="AM1069" s="182"/>
      <c r="AN1069" s="182"/>
      <c r="AO1069" s="182"/>
      <c r="AP1069" s="182"/>
      <c r="AQ1069" s="182"/>
      <c r="AR1069" s="182"/>
      <c r="AS1069" s="182"/>
      <c r="AT1069" s="182"/>
      <c r="AU1069" s="182"/>
    </row>
    <row r="1070" ht="15.75" customHeight="1">
      <c r="A1070" s="183">
        <v>44866.0</v>
      </c>
      <c r="B1070" s="244">
        <v>6986262.0</v>
      </c>
      <c r="C1070" s="173" t="s">
        <v>531</v>
      </c>
      <c r="D1070" s="173" t="s">
        <v>525</v>
      </c>
      <c r="E1070" s="185">
        <v>500.0</v>
      </c>
      <c r="F1070" s="173" t="s">
        <v>1177</v>
      </c>
      <c r="G1070" s="162" t="s">
        <v>324</v>
      </c>
      <c r="H1070" s="173" t="s">
        <v>66</v>
      </c>
      <c r="I1070" s="173" t="s">
        <v>395</v>
      </c>
      <c r="J1070" s="183">
        <v>44503.0</v>
      </c>
      <c r="K1070" s="137" t="s">
        <v>926</v>
      </c>
      <c r="L1070" s="182"/>
      <c r="M1070" s="182"/>
      <c r="N1070" s="182"/>
      <c r="O1070" s="182"/>
      <c r="P1070" s="182"/>
      <c r="Q1070" s="182"/>
      <c r="R1070" s="182"/>
      <c r="S1070" s="182"/>
      <c r="T1070" s="182"/>
      <c r="U1070" s="182"/>
      <c r="V1070" s="182"/>
      <c r="W1070" s="182"/>
      <c r="X1070" s="182"/>
      <c r="Y1070" s="182"/>
      <c r="Z1070" s="182"/>
      <c r="AA1070" s="182"/>
      <c r="AB1070" s="182"/>
      <c r="AC1070" s="182"/>
      <c r="AD1070" s="182"/>
      <c r="AE1070" s="182"/>
      <c r="AF1070" s="182"/>
      <c r="AG1070" s="182"/>
      <c r="AH1070" s="182"/>
      <c r="AI1070" s="182"/>
      <c r="AJ1070" s="182"/>
      <c r="AK1070" s="182"/>
      <c r="AL1070" s="182"/>
      <c r="AM1070" s="182"/>
      <c r="AN1070" s="182"/>
      <c r="AO1070" s="182"/>
      <c r="AP1070" s="182"/>
      <c r="AQ1070" s="182"/>
      <c r="AR1070" s="182"/>
      <c r="AS1070" s="182"/>
      <c r="AT1070" s="182"/>
      <c r="AU1070" s="182"/>
    </row>
    <row r="1071" ht="15.75" customHeight="1">
      <c r="A1071" s="183">
        <v>44866.0</v>
      </c>
      <c r="B1071" s="184" t="s">
        <v>1431</v>
      </c>
      <c r="C1071" s="173" t="s">
        <v>531</v>
      </c>
      <c r="D1071" s="173" t="s">
        <v>525</v>
      </c>
      <c r="E1071" s="185">
        <v>15000.0</v>
      </c>
      <c r="F1071" s="173" t="s">
        <v>1432</v>
      </c>
      <c r="G1071" s="173" t="s">
        <v>41</v>
      </c>
      <c r="H1071" s="173" t="s">
        <v>42</v>
      </c>
      <c r="I1071" s="173" t="s">
        <v>348</v>
      </c>
      <c r="J1071" s="183">
        <v>44085.0</v>
      </c>
      <c r="K1071" s="173" t="s">
        <v>529</v>
      </c>
      <c r="L1071" s="182"/>
      <c r="M1071" s="182"/>
      <c r="N1071" s="182"/>
      <c r="O1071" s="182"/>
      <c r="P1071" s="182"/>
      <c r="Q1071" s="182"/>
      <c r="R1071" s="182"/>
      <c r="S1071" s="182"/>
      <c r="T1071" s="182"/>
      <c r="U1071" s="182"/>
      <c r="V1071" s="182"/>
      <c r="W1071" s="182"/>
      <c r="X1071" s="182"/>
      <c r="Y1071" s="182"/>
      <c r="Z1071" s="182"/>
      <c r="AA1071" s="182"/>
      <c r="AB1071" s="182"/>
      <c r="AC1071" s="182"/>
      <c r="AD1071" s="182"/>
      <c r="AE1071" s="182"/>
      <c r="AF1071" s="182"/>
      <c r="AG1071" s="182"/>
      <c r="AH1071" s="182"/>
      <c r="AI1071" s="182"/>
      <c r="AJ1071" s="182"/>
      <c r="AK1071" s="182"/>
      <c r="AL1071" s="182"/>
      <c r="AM1071" s="182"/>
      <c r="AN1071" s="182"/>
      <c r="AO1071" s="182"/>
      <c r="AP1071" s="182"/>
      <c r="AQ1071" s="182"/>
      <c r="AR1071" s="182"/>
      <c r="AS1071" s="182"/>
      <c r="AT1071" s="182"/>
      <c r="AU1071" s="182"/>
    </row>
    <row r="1072" ht="15.75" customHeight="1">
      <c r="A1072" s="183">
        <v>44868.0</v>
      </c>
      <c r="B1072" s="184" t="s">
        <v>1411</v>
      </c>
      <c r="C1072" s="173" t="s">
        <v>531</v>
      </c>
      <c r="D1072" s="173" t="s">
        <v>525</v>
      </c>
      <c r="E1072" s="185">
        <v>4500.0</v>
      </c>
      <c r="F1072" s="173" t="s">
        <v>1412</v>
      </c>
      <c r="G1072" s="173" t="s">
        <v>324</v>
      </c>
      <c r="H1072" s="173" t="s">
        <v>42</v>
      </c>
      <c r="I1072" s="173" t="s">
        <v>490</v>
      </c>
      <c r="J1072" s="183">
        <v>44819.0</v>
      </c>
      <c r="K1072" s="173" t="s">
        <v>543</v>
      </c>
      <c r="L1072" s="182"/>
      <c r="M1072" s="182"/>
      <c r="N1072" s="182"/>
      <c r="O1072" s="182"/>
      <c r="P1072" s="182"/>
      <c r="Q1072" s="182"/>
      <c r="R1072" s="182"/>
      <c r="S1072" s="182"/>
      <c r="T1072" s="182"/>
      <c r="U1072" s="182"/>
      <c r="V1072" s="182"/>
      <c r="W1072" s="182"/>
      <c r="X1072" s="182"/>
      <c r="Y1072" s="182"/>
      <c r="Z1072" s="182"/>
      <c r="AA1072" s="182"/>
      <c r="AB1072" s="182"/>
      <c r="AC1072" s="182"/>
      <c r="AD1072" s="182"/>
      <c r="AE1072" s="182"/>
      <c r="AF1072" s="182"/>
      <c r="AG1072" s="182"/>
      <c r="AH1072" s="182"/>
      <c r="AI1072" s="182"/>
      <c r="AJ1072" s="182"/>
      <c r="AK1072" s="182"/>
      <c r="AL1072" s="182"/>
      <c r="AM1072" s="182"/>
      <c r="AN1072" s="182"/>
      <c r="AO1072" s="182"/>
      <c r="AP1072" s="182"/>
      <c r="AQ1072" s="182"/>
      <c r="AR1072" s="182"/>
      <c r="AS1072" s="182"/>
      <c r="AT1072" s="182"/>
      <c r="AU1072" s="182"/>
    </row>
    <row r="1073" ht="15.75" customHeight="1">
      <c r="A1073" s="183">
        <v>44872.0</v>
      </c>
      <c r="B1073" s="184" t="s">
        <v>1429</v>
      </c>
      <c r="C1073" s="173" t="s">
        <v>531</v>
      </c>
      <c r="D1073" s="173" t="s">
        <v>525</v>
      </c>
      <c r="E1073" s="185">
        <v>6500.0</v>
      </c>
      <c r="F1073" s="173" t="s">
        <v>1430</v>
      </c>
      <c r="G1073" s="173" t="s">
        <v>324</v>
      </c>
      <c r="H1073" s="173" t="s">
        <v>42</v>
      </c>
      <c r="I1073" s="173" t="s">
        <v>452</v>
      </c>
      <c r="J1073" s="183">
        <v>44749.0</v>
      </c>
      <c r="K1073" s="173" t="s">
        <v>668</v>
      </c>
      <c r="L1073" s="182"/>
      <c r="M1073" s="182"/>
      <c r="N1073" s="182"/>
      <c r="O1073" s="182"/>
      <c r="P1073" s="182"/>
      <c r="Q1073" s="182"/>
      <c r="R1073" s="182"/>
      <c r="S1073" s="182"/>
      <c r="T1073" s="182"/>
      <c r="U1073" s="182"/>
      <c r="V1073" s="182"/>
      <c r="W1073" s="182"/>
      <c r="X1073" s="182"/>
      <c r="Y1073" s="182"/>
      <c r="Z1073" s="182"/>
      <c r="AA1073" s="182"/>
      <c r="AB1073" s="182"/>
      <c r="AC1073" s="182"/>
      <c r="AD1073" s="182"/>
      <c r="AE1073" s="182"/>
      <c r="AF1073" s="182"/>
      <c r="AG1073" s="182"/>
      <c r="AH1073" s="182"/>
      <c r="AI1073" s="182"/>
      <c r="AJ1073" s="182"/>
      <c r="AK1073" s="182"/>
      <c r="AL1073" s="182"/>
      <c r="AM1073" s="182"/>
      <c r="AN1073" s="182"/>
      <c r="AO1073" s="182"/>
      <c r="AP1073" s="182"/>
      <c r="AQ1073" s="182"/>
      <c r="AR1073" s="182"/>
      <c r="AS1073" s="182"/>
      <c r="AT1073" s="182"/>
      <c r="AU1073" s="182"/>
    </row>
    <row r="1074" ht="15.75" customHeight="1">
      <c r="A1074" s="183">
        <v>44873.0</v>
      </c>
      <c r="B1074" s="184" t="s">
        <v>1433</v>
      </c>
      <c r="C1074" s="173" t="s">
        <v>531</v>
      </c>
      <c r="D1074" s="173" t="s">
        <v>525</v>
      </c>
      <c r="E1074" s="185">
        <v>100000.0</v>
      </c>
      <c r="F1074" s="173" t="s">
        <v>1434</v>
      </c>
      <c r="G1074" s="173" t="s">
        <v>324</v>
      </c>
      <c r="H1074" s="173" t="s">
        <v>66</v>
      </c>
      <c r="I1074" s="173" t="s">
        <v>360</v>
      </c>
      <c r="J1074" s="183">
        <v>44790.0</v>
      </c>
      <c r="K1074" s="173" t="s">
        <v>543</v>
      </c>
      <c r="L1074" s="182"/>
      <c r="M1074" s="182"/>
      <c r="N1074" s="182"/>
      <c r="O1074" s="182"/>
      <c r="P1074" s="182"/>
      <c r="Q1074" s="182"/>
      <c r="R1074" s="182"/>
      <c r="S1074" s="182"/>
      <c r="T1074" s="182"/>
      <c r="U1074" s="182"/>
      <c r="V1074" s="182"/>
      <c r="W1074" s="182"/>
      <c r="X1074" s="182"/>
      <c r="Y1074" s="182"/>
      <c r="Z1074" s="182"/>
      <c r="AA1074" s="182"/>
      <c r="AB1074" s="182"/>
      <c r="AC1074" s="182"/>
      <c r="AD1074" s="182"/>
      <c r="AE1074" s="182"/>
      <c r="AF1074" s="182"/>
      <c r="AG1074" s="182"/>
      <c r="AH1074" s="182"/>
      <c r="AI1074" s="182"/>
      <c r="AJ1074" s="182"/>
      <c r="AK1074" s="182"/>
      <c r="AL1074" s="182"/>
      <c r="AM1074" s="182"/>
      <c r="AN1074" s="182"/>
      <c r="AO1074" s="182"/>
      <c r="AP1074" s="182"/>
      <c r="AQ1074" s="182"/>
      <c r="AR1074" s="182"/>
      <c r="AS1074" s="182"/>
      <c r="AT1074" s="182"/>
      <c r="AU1074" s="182"/>
    </row>
    <row r="1075" ht="15.75" customHeight="1">
      <c r="A1075" s="183">
        <v>44873.0</v>
      </c>
      <c r="B1075" s="244" t="s">
        <v>1146</v>
      </c>
      <c r="C1075" s="173" t="s">
        <v>531</v>
      </c>
      <c r="D1075" s="173" t="s">
        <v>525</v>
      </c>
      <c r="E1075" s="185">
        <v>30000.0</v>
      </c>
      <c r="F1075" s="173" t="s">
        <v>1147</v>
      </c>
      <c r="G1075" s="162" t="s">
        <v>324</v>
      </c>
      <c r="H1075" s="253" t="s">
        <v>42</v>
      </c>
      <c r="I1075" s="162" t="s">
        <v>1148</v>
      </c>
      <c r="J1075" s="209">
        <v>44594.0</v>
      </c>
      <c r="K1075" s="173" t="s">
        <v>668</v>
      </c>
      <c r="L1075" s="182"/>
      <c r="M1075" s="182"/>
      <c r="N1075" s="182"/>
      <c r="O1075" s="182"/>
      <c r="P1075" s="182"/>
      <c r="Q1075" s="182"/>
      <c r="R1075" s="182"/>
      <c r="S1075" s="182"/>
      <c r="T1075" s="182"/>
      <c r="U1075" s="182"/>
      <c r="V1075" s="182"/>
      <c r="W1075" s="182"/>
      <c r="X1075" s="182"/>
      <c r="Y1075" s="182"/>
      <c r="Z1075" s="182"/>
      <c r="AA1075" s="182"/>
      <c r="AB1075" s="182"/>
      <c r="AC1075" s="182"/>
      <c r="AD1075" s="182"/>
      <c r="AE1075" s="182"/>
      <c r="AF1075" s="182"/>
      <c r="AG1075" s="182"/>
      <c r="AH1075" s="182"/>
      <c r="AI1075" s="182"/>
      <c r="AJ1075" s="182"/>
      <c r="AK1075" s="182"/>
      <c r="AL1075" s="182"/>
      <c r="AM1075" s="182"/>
      <c r="AN1075" s="182"/>
      <c r="AO1075" s="182"/>
      <c r="AP1075" s="182"/>
      <c r="AQ1075" s="182"/>
      <c r="AR1075" s="182"/>
      <c r="AS1075" s="182"/>
      <c r="AT1075" s="182"/>
      <c r="AU1075" s="182"/>
    </row>
    <row r="1076" ht="15.75" customHeight="1">
      <c r="A1076" s="183">
        <v>44874.0</v>
      </c>
      <c r="B1076" s="184" t="s">
        <v>1425</v>
      </c>
      <c r="C1076" s="173" t="s">
        <v>531</v>
      </c>
      <c r="D1076" s="173" t="s">
        <v>525</v>
      </c>
      <c r="E1076" s="185">
        <v>1000.0</v>
      </c>
      <c r="F1076" s="173" t="s">
        <v>1435</v>
      </c>
      <c r="G1076" s="173" t="s">
        <v>324</v>
      </c>
      <c r="H1076" s="173" t="s">
        <v>66</v>
      </c>
      <c r="I1076" s="173" t="s">
        <v>1376</v>
      </c>
      <c r="J1076" s="183">
        <v>44733.0</v>
      </c>
      <c r="K1076" s="173" t="s">
        <v>543</v>
      </c>
      <c r="L1076" s="182"/>
      <c r="M1076" s="182"/>
      <c r="N1076" s="182"/>
      <c r="O1076" s="182"/>
      <c r="P1076" s="182"/>
      <c r="Q1076" s="182"/>
      <c r="R1076" s="182"/>
      <c r="S1076" s="182"/>
      <c r="T1076" s="182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82"/>
      <c r="AT1076" s="182"/>
      <c r="AU1076" s="182"/>
    </row>
    <row r="1077" ht="15.75" customHeight="1">
      <c r="A1077" s="183">
        <v>44874.0</v>
      </c>
      <c r="B1077" s="184" t="s">
        <v>1436</v>
      </c>
      <c r="C1077" s="173" t="s">
        <v>531</v>
      </c>
      <c r="D1077" s="173" t="s">
        <v>525</v>
      </c>
      <c r="E1077" s="185">
        <v>60000.0</v>
      </c>
      <c r="F1077" s="173" t="s">
        <v>1437</v>
      </c>
      <c r="G1077" s="173" t="s">
        <v>324</v>
      </c>
      <c r="H1077" s="173" t="s">
        <v>42</v>
      </c>
      <c r="I1077" s="173" t="s">
        <v>479</v>
      </c>
      <c r="J1077" s="183">
        <v>44802.0</v>
      </c>
      <c r="K1077" s="173" t="s">
        <v>668</v>
      </c>
      <c r="L1077" s="182"/>
      <c r="M1077" s="182"/>
      <c r="N1077" s="182"/>
      <c r="O1077" s="182"/>
      <c r="P1077" s="182"/>
      <c r="Q1077" s="182"/>
      <c r="R1077" s="182"/>
      <c r="S1077" s="182"/>
      <c r="T1077" s="182"/>
      <c r="U1077" s="182"/>
      <c r="V1077" s="182"/>
      <c r="W1077" s="182"/>
      <c r="X1077" s="182"/>
      <c r="Y1077" s="182"/>
      <c r="Z1077" s="182"/>
      <c r="AA1077" s="182"/>
      <c r="AB1077" s="182"/>
      <c r="AC1077" s="182"/>
      <c r="AD1077" s="182"/>
      <c r="AE1077" s="182"/>
      <c r="AF1077" s="182"/>
      <c r="AG1077" s="182"/>
      <c r="AH1077" s="182"/>
      <c r="AI1077" s="182"/>
      <c r="AJ1077" s="182"/>
      <c r="AK1077" s="182"/>
      <c r="AL1077" s="182"/>
      <c r="AM1077" s="182"/>
      <c r="AN1077" s="182"/>
      <c r="AO1077" s="182"/>
      <c r="AP1077" s="182"/>
      <c r="AQ1077" s="182"/>
      <c r="AR1077" s="182"/>
      <c r="AS1077" s="182"/>
      <c r="AT1077" s="182"/>
      <c r="AU1077" s="182"/>
    </row>
    <row r="1078" ht="15.75" customHeight="1">
      <c r="A1078" s="183">
        <v>44874.0</v>
      </c>
      <c r="B1078" s="184" t="s">
        <v>1334</v>
      </c>
      <c r="C1078" s="173" t="s">
        <v>531</v>
      </c>
      <c r="D1078" s="173" t="s">
        <v>525</v>
      </c>
      <c r="E1078" s="185">
        <v>8000.0</v>
      </c>
      <c r="F1078" s="173" t="s">
        <v>1335</v>
      </c>
      <c r="G1078" s="173" t="s">
        <v>324</v>
      </c>
      <c r="H1078" s="173" t="s">
        <v>42</v>
      </c>
      <c r="I1078" s="173" t="s">
        <v>409</v>
      </c>
      <c r="J1078" s="183">
        <v>44393.0</v>
      </c>
      <c r="K1078" s="173" t="s">
        <v>611</v>
      </c>
      <c r="L1078" s="182"/>
      <c r="M1078" s="182"/>
      <c r="N1078" s="182"/>
      <c r="O1078" s="182"/>
      <c r="P1078" s="182"/>
      <c r="Q1078" s="182"/>
      <c r="R1078" s="182"/>
      <c r="S1078" s="182"/>
      <c r="T1078" s="182"/>
      <c r="U1078" s="182"/>
      <c r="V1078" s="182"/>
      <c r="W1078" s="182"/>
      <c r="X1078" s="182"/>
      <c r="Y1078" s="182"/>
      <c r="Z1078" s="182"/>
      <c r="AA1078" s="182"/>
      <c r="AB1078" s="182"/>
      <c r="AC1078" s="182"/>
      <c r="AD1078" s="182"/>
      <c r="AE1078" s="182"/>
      <c r="AF1078" s="182"/>
      <c r="AG1078" s="182"/>
      <c r="AH1078" s="182"/>
      <c r="AI1078" s="182"/>
      <c r="AJ1078" s="182"/>
      <c r="AK1078" s="182"/>
      <c r="AL1078" s="182"/>
      <c r="AM1078" s="182"/>
      <c r="AN1078" s="182"/>
      <c r="AO1078" s="182"/>
      <c r="AP1078" s="182"/>
      <c r="AQ1078" s="182"/>
      <c r="AR1078" s="182"/>
      <c r="AS1078" s="182"/>
      <c r="AT1078" s="182"/>
      <c r="AU1078" s="182"/>
    </row>
    <row r="1079" ht="15.75" customHeight="1">
      <c r="A1079" s="183">
        <v>44875.0</v>
      </c>
      <c r="B1079" s="184" t="s">
        <v>1438</v>
      </c>
      <c r="C1079" s="173" t="s">
        <v>531</v>
      </c>
      <c r="D1079" s="173" t="s">
        <v>525</v>
      </c>
      <c r="E1079" s="185">
        <v>6000.0</v>
      </c>
      <c r="F1079" s="173" t="s">
        <v>1439</v>
      </c>
      <c r="G1079" s="173" t="s">
        <v>324</v>
      </c>
      <c r="H1079" s="173" t="s">
        <v>66</v>
      </c>
      <c r="I1079" s="173" t="s">
        <v>452</v>
      </c>
      <c r="J1079" s="183">
        <v>44767.0</v>
      </c>
      <c r="K1079" s="173" t="s">
        <v>668</v>
      </c>
      <c r="L1079" s="182"/>
      <c r="M1079" s="182"/>
      <c r="N1079" s="182"/>
      <c r="O1079" s="182"/>
      <c r="P1079" s="182"/>
      <c r="Q1079" s="182"/>
      <c r="R1079" s="182"/>
      <c r="S1079" s="182"/>
      <c r="T1079" s="182"/>
      <c r="U1079" s="182"/>
      <c r="V1079" s="182"/>
      <c r="W1079" s="182"/>
      <c r="X1079" s="182"/>
      <c r="Y1079" s="182"/>
      <c r="Z1079" s="182"/>
      <c r="AA1079" s="182"/>
      <c r="AB1079" s="182"/>
      <c r="AC1079" s="182"/>
      <c r="AD1079" s="182"/>
      <c r="AE1079" s="182"/>
      <c r="AF1079" s="182"/>
      <c r="AG1079" s="182"/>
      <c r="AH1079" s="182"/>
      <c r="AI1079" s="182"/>
      <c r="AJ1079" s="182"/>
      <c r="AK1079" s="182"/>
      <c r="AL1079" s="182"/>
      <c r="AM1079" s="182"/>
      <c r="AN1079" s="182"/>
      <c r="AO1079" s="182"/>
      <c r="AP1079" s="182"/>
      <c r="AQ1079" s="182"/>
      <c r="AR1079" s="182"/>
      <c r="AS1079" s="182"/>
      <c r="AT1079" s="182"/>
      <c r="AU1079" s="182"/>
    </row>
    <row r="1080" ht="15.75" customHeight="1">
      <c r="A1080" s="183">
        <v>44879.0</v>
      </c>
      <c r="B1080" s="228" t="s">
        <v>1386</v>
      </c>
      <c r="C1080" s="198" t="s">
        <v>531</v>
      </c>
      <c r="D1080" s="173" t="s">
        <v>525</v>
      </c>
      <c r="E1080" s="199">
        <v>85000.0</v>
      </c>
      <c r="F1080" s="173" t="s">
        <v>1387</v>
      </c>
      <c r="G1080" s="183" t="s">
        <v>324</v>
      </c>
      <c r="H1080" s="183" t="s">
        <v>66</v>
      </c>
      <c r="I1080" s="183" t="s">
        <v>360</v>
      </c>
      <c r="J1080" s="183">
        <v>44698.0</v>
      </c>
      <c r="K1080" s="183" t="s">
        <v>518</v>
      </c>
      <c r="L1080" s="182"/>
      <c r="M1080" s="182"/>
      <c r="N1080" s="182"/>
      <c r="O1080" s="182"/>
      <c r="P1080" s="182"/>
      <c r="Q1080" s="182"/>
      <c r="R1080" s="182"/>
      <c r="S1080" s="182"/>
      <c r="T1080" s="182"/>
      <c r="U1080" s="182"/>
      <c r="V1080" s="182"/>
      <c r="W1080" s="182"/>
      <c r="X1080" s="182"/>
      <c r="Y1080" s="182"/>
      <c r="Z1080" s="182"/>
      <c r="AA1080" s="182"/>
      <c r="AB1080" s="182"/>
      <c r="AC1080" s="182"/>
      <c r="AD1080" s="182"/>
      <c r="AE1080" s="182"/>
      <c r="AF1080" s="182"/>
      <c r="AG1080" s="182"/>
      <c r="AH1080" s="182"/>
      <c r="AI1080" s="182"/>
      <c r="AJ1080" s="182"/>
      <c r="AK1080" s="182"/>
      <c r="AL1080" s="182"/>
      <c r="AM1080" s="182"/>
      <c r="AN1080" s="182"/>
      <c r="AO1080" s="182"/>
      <c r="AP1080" s="182"/>
      <c r="AQ1080" s="182"/>
      <c r="AR1080" s="182"/>
      <c r="AS1080" s="182"/>
      <c r="AT1080" s="182"/>
      <c r="AU1080" s="182"/>
    </row>
    <row r="1081" ht="15.75" customHeight="1">
      <c r="A1081" s="183">
        <v>44879.0</v>
      </c>
      <c r="B1081" s="137">
        <v>5681841.0</v>
      </c>
      <c r="C1081" s="137" t="s">
        <v>531</v>
      </c>
      <c r="D1081" s="173" t="s">
        <v>525</v>
      </c>
      <c r="E1081" s="185">
        <v>100000.0</v>
      </c>
      <c r="F1081" s="253" t="s">
        <v>1274</v>
      </c>
      <c r="G1081" s="162" t="s">
        <v>324</v>
      </c>
      <c r="H1081" s="173" t="s">
        <v>66</v>
      </c>
      <c r="I1081" s="173" t="s">
        <v>452</v>
      </c>
      <c r="J1081" s="220">
        <v>44469.0</v>
      </c>
      <c r="K1081" s="211" t="s">
        <v>543</v>
      </c>
      <c r="L1081" s="182"/>
      <c r="M1081" s="182"/>
      <c r="N1081" s="182"/>
      <c r="O1081" s="182"/>
      <c r="P1081" s="182"/>
      <c r="Q1081" s="182"/>
      <c r="R1081" s="182"/>
      <c r="S1081" s="182"/>
      <c r="T1081" s="182"/>
      <c r="U1081" s="182"/>
      <c r="V1081" s="182"/>
      <c r="W1081" s="182"/>
      <c r="X1081" s="182"/>
      <c r="Y1081" s="182"/>
      <c r="Z1081" s="182"/>
      <c r="AA1081" s="182"/>
      <c r="AB1081" s="182"/>
      <c r="AC1081" s="182"/>
      <c r="AD1081" s="182"/>
      <c r="AE1081" s="182"/>
      <c r="AF1081" s="182"/>
      <c r="AG1081" s="182"/>
      <c r="AH1081" s="182"/>
      <c r="AI1081" s="182"/>
      <c r="AJ1081" s="182"/>
      <c r="AK1081" s="182"/>
      <c r="AL1081" s="182"/>
      <c r="AM1081" s="182"/>
      <c r="AN1081" s="182"/>
      <c r="AO1081" s="182"/>
      <c r="AP1081" s="182"/>
      <c r="AQ1081" s="182"/>
      <c r="AR1081" s="182"/>
      <c r="AS1081" s="182"/>
      <c r="AT1081" s="182"/>
      <c r="AU1081" s="182"/>
    </row>
    <row r="1082" ht="15.75" customHeight="1">
      <c r="A1082" s="183">
        <v>44881.0</v>
      </c>
      <c r="B1082" s="184" t="s">
        <v>1440</v>
      </c>
      <c r="C1082" s="173" t="s">
        <v>531</v>
      </c>
      <c r="D1082" s="173" t="s">
        <v>525</v>
      </c>
      <c r="E1082" s="185">
        <v>5000.0</v>
      </c>
      <c r="F1082" s="173" t="s">
        <v>1441</v>
      </c>
      <c r="G1082" s="173" t="s">
        <v>41</v>
      </c>
      <c r="H1082" s="173" t="s">
        <v>42</v>
      </c>
      <c r="I1082" s="173" t="s">
        <v>343</v>
      </c>
      <c r="J1082" s="183">
        <v>44231.0</v>
      </c>
      <c r="K1082" s="173" t="s">
        <v>518</v>
      </c>
      <c r="L1082" s="182"/>
      <c r="M1082" s="182"/>
      <c r="N1082" s="182"/>
      <c r="O1082" s="182"/>
      <c r="P1082" s="182"/>
      <c r="Q1082" s="182"/>
      <c r="R1082" s="182"/>
      <c r="S1082" s="182"/>
      <c r="T1082" s="182"/>
      <c r="U1082" s="182"/>
      <c r="V1082" s="182"/>
      <c r="W1082" s="182"/>
      <c r="X1082" s="182"/>
      <c r="Y1082" s="182"/>
      <c r="Z1082" s="182"/>
      <c r="AA1082" s="182"/>
      <c r="AB1082" s="182"/>
      <c r="AC1082" s="182"/>
      <c r="AD1082" s="182"/>
      <c r="AE1082" s="182"/>
      <c r="AF1082" s="182"/>
      <c r="AG1082" s="182"/>
      <c r="AH1082" s="182"/>
      <c r="AI1082" s="182"/>
      <c r="AJ1082" s="182"/>
      <c r="AK1082" s="182"/>
      <c r="AL1082" s="182"/>
      <c r="AM1082" s="182"/>
      <c r="AN1082" s="182"/>
      <c r="AO1082" s="182"/>
      <c r="AP1082" s="182"/>
      <c r="AQ1082" s="182"/>
      <c r="AR1082" s="182"/>
      <c r="AS1082" s="182"/>
      <c r="AT1082" s="182"/>
      <c r="AU1082" s="182"/>
    </row>
    <row r="1083" ht="15.75" customHeight="1">
      <c r="A1083" s="183">
        <v>44881.0</v>
      </c>
      <c r="B1083" s="231" t="s">
        <v>1128</v>
      </c>
      <c r="C1083" s="198" t="s">
        <v>531</v>
      </c>
      <c r="D1083" s="173" t="s">
        <v>525</v>
      </c>
      <c r="E1083" s="199">
        <v>20000.0</v>
      </c>
      <c r="F1083" s="173" t="s">
        <v>1129</v>
      </c>
      <c r="G1083" s="173" t="s">
        <v>324</v>
      </c>
      <c r="H1083" s="173" t="s">
        <v>42</v>
      </c>
      <c r="I1083" s="173" t="s">
        <v>366</v>
      </c>
      <c r="J1083" s="183">
        <v>44061.0</v>
      </c>
      <c r="K1083" s="173" t="s">
        <v>529</v>
      </c>
      <c r="L1083" s="182"/>
      <c r="M1083" s="182"/>
      <c r="N1083" s="182"/>
      <c r="O1083" s="182"/>
      <c r="P1083" s="182"/>
      <c r="Q1083" s="182"/>
      <c r="R1083" s="182"/>
      <c r="S1083" s="182"/>
      <c r="T1083" s="182"/>
      <c r="U1083" s="182"/>
      <c r="V1083" s="182"/>
      <c r="W1083" s="182"/>
      <c r="X1083" s="182"/>
      <c r="Y1083" s="182"/>
      <c r="Z1083" s="182"/>
      <c r="AA1083" s="182"/>
      <c r="AB1083" s="182"/>
      <c r="AC1083" s="182"/>
      <c r="AD1083" s="182"/>
      <c r="AE1083" s="182"/>
      <c r="AF1083" s="182"/>
      <c r="AG1083" s="182"/>
      <c r="AH1083" s="182"/>
      <c r="AI1083" s="182"/>
      <c r="AJ1083" s="182"/>
      <c r="AK1083" s="182"/>
      <c r="AL1083" s="182"/>
      <c r="AM1083" s="182"/>
      <c r="AN1083" s="182"/>
      <c r="AO1083" s="182"/>
      <c r="AP1083" s="182"/>
      <c r="AQ1083" s="182"/>
      <c r="AR1083" s="182"/>
      <c r="AS1083" s="182"/>
      <c r="AT1083" s="182"/>
      <c r="AU1083" s="182"/>
    </row>
    <row r="1084" ht="15.75" customHeight="1">
      <c r="A1084" s="183">
        <v>44882.0</v>
      </c>
      <c r="B1084" s="184" t="s">
        <v>1442</v>
      </c>
      <c r="C1084" s="173" t="s">
        <v>531</v>
      </c>
      <c r="D1084" s="173" t="s">
        <v>525</v>
      </c>
      <c r="E1084" s="185">
        <v>10000.0</v>
      </c>
      <c r="F1084" s="173" t="s">
        <v>1443</v>
      </c>
      <c r="G1084" s="173" t="s">
        <v>324</v>
      </c>
      <c r="H1084" s="173" t="s">
        <v>42</v>
      </c>
      <c r="I1084" s="173" t="s">
        <v>479</v>
      </c>
      <c r="J1084" s="183">
        <v>44644.0</v>
      </c>
      <c r="K1084" s="173" t="s">
        <v>668</v>
      </c>
      <c r="L1084" s="182"/>
      <c r="M1084" s="182"/>
      <c r="N1084" s="182"/>
      <c r="O1084" s="182"/>
      <c r="P1084" s="182"/>
      <c r="Q1084" s="182"/>
      <c r="R1084" s="182"/>
      <c r="S1084" s="182"/>
      <c r="T1084" s="182"/>
      <c r="U1084" s="182"/>
      <c r="V1084" s="182"/>
      <c r="W1084" s="182"/>
      <c r="X1084" s="182"/>
      <c r="Y1084" s="182"/>
      <c r="Z1084" s="182"/>
      <c r="AA1084" s="182"/>
      <c r="AB1084" s="182"/>
      <c r="AC1084" s="182"/>
      <c r="AD1084" s="182"/>
      <c r="AE1084" s="182"/>
      <c r="AF1084" s="182"/>
      <c r="AG1084" s="182"/>
      <c r="AH1084" s="182"/>
      <c r="AI1084" s="182"/>
      <c r="AJ1084" s="182"/>
      <c r="AK1084" s="182"/>
      <c r="AL1084" s="182"/>
      <c r="AM1084" s="182"/>
      <c r="AN1084" s="182"/>
      <c r="AO1084" s="182"/>
      <c r="AP1084" s="182"/>
      <c r="AQ1084" s="182"/>
      <c r="AR1084" s="182"/>
      <c r="AS1084" s="182"/>
      <c r="AT1084" s="182"/>
      <c r="AU1084" s="182"/>
    </row>
    <row r="1085" ht="15.75" customHeight="1">
      <c r="A1085" s="183">
        <v>44887.0</v>
      </c>
      <c r="B1085" s="184" t="s">
        <v>1444</v>
      </c>
      <c r="C1085" s="173" t="s">
        <v>531</v>
      </c>
      <c r="D1085" s="173" t="s">
        <v>525</v>
      </c>
      <c r="E1085" s="185">
        <v>18042.73</v>
      </c>
      <c r="F1085" s="173" t="s">
        <v>1445</v>
      </c>
      <c r="G1085" s="173" t="s">
        <v>324</v>
      </c>
      <c r="H1085" s="173" t="s">
        <v>66</v>
      </c>
      <c r="I1085" s="173" t="s">
        <v>496</v>
      </c>
      <c r="J1085" s="173" t="s">
        <v>142</v>
      </c>
      <c r="K1085" s="173" t="s">
        <v>668</v>
      </c>
      <c r="L1085" s="182"/>
      <c r="M1085" s="182"/>
      <c r="N1085" s="182"/>
      <c r="O1085" s="182"/>
      <c r="P1085" s="182"/>
      <c r="Q1085" s="182"/>
      <c r="R1085" s="182"/>
      <c r="S1085" s="182"/>
      <c r="T1085" s="182"/>
      <c r="U1085" s="182"/>
      <c r="V1085" s="182"/>
      <c r="W1085" s="182"/>
      <c r="X1085" s="182"/>
      <c r="Y1085" s="182"/>
      <c r="Z1085" s="182"/>
      <c r="AA1085" s="182"/>
      <c r="AB1085" s="182"/>
      <c r="AC1085" s="182"/>
      <c r="AD1085" s="182"/>
      <c r="AE1085" s="182"/>
      <c r="AF1085" s="182"/>
      <c r="AG1085" s="182"/>
      <c r="AH1085" s="182"/>
      <c r="AI1085" s="182"/>
      <c r="AJ1085" s="182"/>
      <c r="AK1085" s="182"/>
      <c r="AL1085" s="182"/>
      <c r="AM1085" s="182"/>
      <c r="AN1085" s="182"/>
      <c r="AO1085" s="182"/>
      <c r="AP1085" s="182"/>
      <c r="AQ1085" s="182"/>
      <c r="AR1085" s="182"/>
      <c r="AS1085" s="182"/>
      <c r="AT1085" s="182"/>
      <c r="AU1085" s="182"/>
    </row>
    <row r="1086" ht="15.75" customHeight="1">
      <c r="A1086" s="183">
        <v>44889.0</v>
      </c>
      <c r="B1086" s="184" t="s">
        <v>1334</v>
      </c>
      <c r="C1086" s="173" t="s">
        <v>531</v>
      </c>
      <c r="D1086" s="173" t="s">
        <v>525</v>
      </c>
      <c r="E1086" s="185">
        <v>33000.0</v>
      </c>
      <c r="F1086" s="173" t="s">
        <v>1335</v>
      </c>
      <c r="G1086" s="173" t="s">
        <v>324</v>
      </c>
      <c r="H1086" s="173" t="s">
        <v>42</v>
      </c>
      <c r="I1086" s="173" t="s">
        <v>409</v>
      </c>
      <c r="J1086" s="183">
        <v>44393.0</v>
      </c>
      <c r="K1086" s="173" t="s">
        <v>611</v>
      </c>
      <c r="L1086" s="182"/>
      <c r="M1086" s="182"/>
      <c r="N1086" s="182"/>
      <c r="O1086" s="182"/>
      <c r="P1086" s="182"/>
      <c r="Q1086" s="182"/>
      <c r="R1086" s="182"/>
      <c r="S1086" s="182"/>
      <c r="T1086" s="182"/>
      <c r="U1086" s="182"/>
      <c r="V1086" s="182"/>
      <c r="W1086" s="182"/>
      <c r="X1086" s="182"/>
      <c r="Y1086" s="182"/>
      <c r="Z1086" s="182"/>
      <c r="AA1086" s="182"/>
      <c r="AB1086" s="182"/>
      <c r="AC1086" s="182"/>
      <c r="AD1086" s="182"/>
      <c r="AE1086" s="182"/>
      <c r="AF1086" s="182"/>
      <c r="AG1086" s="182"/>
      <c r="AH1086" s="182"/>
      <c r="AI1086" s="182"/>
      <c r="AJ1086" s="182"/>
      <c r="AK1086" s="182"/>
      <c r="AL1086" s="182"/>
      <c r="AM1086" s="182"/>
      <c r="AN1086" s="182"/>
      <c r="AO1086" s="182"/>
      <c r="AP1086" s="182"/>
      <c r="AQ1086" s="182"/>
      <c r="AR1086" s="182"/>
      <c r="AS1086" s="182"/>
      <c r="AT1086" s="182"/>
      <c r="AU1086" s="182"/>
    </row>
    <row r="1087" ht="15.75" customHeight="1">
      <c r="A1087" s="212">
        <v>44889.0</v>
      </c>
      <c r="B1087" s="213" t="s">
        <v>1159</v>
      </c>
      <c r="C1087" s="214" t="s">
        <v>531</v>
      </c>
      <c r="D1087" s="215" t="s">
        <v>525</v>
      </c>
      <c r="E1087" s="216">
        <v>7000.0</v>
      </c>
      <c r="F1087" s="215" t="s">
        <v>1160</v>
      </c>
      <c r="G1087" s="215" t="s">
        <v>324</v>
      </c>
      <c r="H1087" s="215" t="s">
        <v>66</v>
      </c>
      <c r="I1087" s="215" t="s">
        <v>491</v>
      </c>
      <c r="J1087" s="217">
        <v>44609.0</v>
      </c>
      <c r="K1087" s="214" t="s">
        <v>543</v>
      </c>
      <c r="L1087" s="182"/>
      <c r="M1087" s="182"/>
      <c r="N1087" s="182"/>
      <c r="O1087" s="182"/>
      <c r="P1087" s="182"/>
      <c r="Q1087" s="182"/>
      <c r="R1087" s="182"/>
      <c r="S1087" s="182"/>
      <c r="T1087" s="182"/>
      <c r="U1087" s="182"/>
      <c r="V1087" s="182"/>
      <c r="W1087" s="182"/>
      <c r="X1087" s="182"/>
      <c r="Y1087" s="182"/>
      <c r="Z1087" s="182"/>
      <c r="AA1087" s="182"/>
      <c r="AB1087" s="182"/>
      <c r="AC1087" s="182"/>
      <c r="AD1087" s="182"/>
      <c r="AE1087" s="182"/>
      <c r="AF1087" s="182"/>
      <c r="AG1087" s="182"/>
      <c r="AH1087" s="182"/>
      <c r="AI1087" s="182"/>
      <c r="AJ1087" s="182"/>
      <c r="AK1087" s="182"/>
      <c r="AL1087" s="182"/>
      <c r="AM1087" s="182"/>
      <c r="AN1087" s="182"/>
      <c r="AO1087" s="182"/>
      <c r="AP1087" s="182"/>
      <c r="AQ1087" s="182"/>
      <c r="AR1087" s="182"/>
      <c r="AS1087" s="182"/>
      <c r="AT1087" s="182"/>
      <c r="AU1087" s="182"/>
    </row>
    <row r="1088" ht="15.75" customHeight="1">
      <c r="A1088" s="212">
        <v>44889.0</v>
      </c>
      <c r="B1088" s="213" t="s">
        <v>1159</v>
      </c>
      <c r="C1088" s="214" t="s">
        <v>531</v>
      </c>
      <c r="D1088" s="215" t="s">
        <v>525</v>
      </c>
      <c r="E1088" s="216">
        <v>7000.0</v>
      </c>
      <c r="F1088" s="215" t="s">
        <v>1160</v>
      </c>
      <c r="G1088" s="215" t="s">
        <v>324</v>
      </c>
      <c r="H1088" s="215" t="s">
        <v>66</v>
      </c>
      <c r="I1088" s="215" t="s">
        <v>491</v>
      </c>
      <c r="J1088" s="217">
        <v>44609.0</v>
      </c>
      <c r="K1088" s="214" t="s">
        <v>543</v>
      </c>
      <c r="L1088" s="182"/>
      <c r="M1088" s="182"/>
      <c r="N1088" s="182"/>
      <c r="O1088" s="182"/>
      <c r="P1088" s="182"/>
      <c r="Q1088" s="182"/>
      <c r="R1088" s="182"/>
      <c r="S1088" s="182"/>
      <c r="T1088" s="182"/>
      <c r="U1088" s="182"/>
      <c r="V1088" s="182"/>
      <c r="W1088" s="182"/>
      <c r="X1088" s="182"/>
      <c r="Y1088" s="182"/>
      <c r="Z1088" s="182"/>
      <c r="AA1088" s="182"/>
      <c r="AB1088" s="182"/>
      <c r="AC1088" s="182"/>
      <c r="AD1088" s="182"/>
      <c r="AE1088" s="182"/>
      <c r="AF1088" s="182"/>
      <c r="AG1088" s="182"/>
      <c r="AH1088" s="182"/>
      <c r="AI1088" s="182"/>
      <c r="AJ1088" s="182"/>
      <c r="AK1088" s="182"/>
      <c r="AL1088" s="182"/>
      <c r="AM1088" s="182"/>
      <c r="AN1088" s="182"/>
      <c r="AO1088" s="182"/>
      <c r="AP1088" s="182"/>
      <c r="AQ1088" s="182"/>
      <c r="AR1088" s="182"/>
      <c r="AS1088" s="182"/>
      <c r="AT1088" s="182"/>
      <c r="AU1088" s="182"/>
    </row>
    <row r="1089" ht="15.75" customHeight="1">
      <c r="A1089" s="183">
        <v>44890.0</v>
      </c>
      <c r="B1089" s="184" t="s">
        <v>1446</v>
      </c>
      <c r="C1089" s="173" t="s">
        <v>531</v>
      </c>
      <c r="D1089" s="173" t="s">
        <v>525</v>
      </c>
      <c r="E1089" s="185">
        <v>3000.0</v>
      </c>
      <c r="F1089" s="173" t="s">
        <v>1447</v>
      </c>
      <c r="G1089" s="173" t="s">
        <v>41</v>
      </c>
      <c r="H1089" s="173" t="s">
        <v>42</v>
      </c>
      <c r="I1089" s="173" t="s">
        <v>498</v>
      </c>
      <c r="J1089" s="183">
        <v>44840.0</v>
      </c>
      <c r="K1089" s="173" t="s">
        <v>668</v>
      </c>
      <c r="L1089" s="182"/>
      <c r="M1089" s="182"/>
      <c r="N1089" s="182"/>
      <c r="O1089" s="182"/>
      <c r="P1089" s="182"/>
      <c r="Q1089" s="182"/>
      <c r="R1089" s="182"/>
      <c r="S1089" s="182"/>
      <c r="T1089" s="182"/>
      <c r="U1089" s="182"/>
      <c r="V1089" s="182"/>
      <c r="W1089" s="182"/>
      <c r="X1089" s="182"/>
      <c r="Y1089" s="182"/>
      <c r="Z1089" s="182"/>
      <c r="AA1089" s="182"/>
      <c r="AB1089" s="182"/>
      <c r="AC1089" s="182"/>
      <c r="AD1089" s="182"/>
      <c r="AE1089" s="182"/>
      <c r="AF1089" s="182"/>
      <c r="AG1089" s="182"/>
      <c r="AH1089" s="182"/>
      <c r="AI1089" s="182"/>
      <c r="AJ1089" s="182"/>
      <c r="AK1089" s="182"/>
      <c r="AL1089" s="182"/>
      <c r="AM1089" s="182"/>
      <c r="AN1089" s="182"/>
      <c r="AO1089" s="182"/>
      <c r="AP1089" s="182"/>
      <c r="AQ1089" s="182"/>
      <c r="AR1089" s="182"/>
      <c r="AS1089" s="182"/>
      <c r="AT1089" s="182"/>
      <c r="AU1089" s="182"/>
    </row>
    <row r="1090" ht="15.75" customHeight="1">
      <c r="A1090" s="183">
        <v>44890.0</v>
      </c>
      <c r="B1090" s="213" t="s">
        <v>1309</v>
      </c>
      <c r="C1090" s="214" t="s">
        <v>531</v>
      </c>
      <c r="D1090" s="215" t="s">
        <v>525</v>
      </c>
      <c r="E1090" s="216">
        <v>300000.0</v>
      </c>
      <c r="F1090" s="215" t="s">
        <v>1310</v>
      </c>
      <c r="G1090" s="215" t="s">
        <v>324</v>
      </c>
      <c r="H1090" s="215" t="s">
        <v>66</v>
      </c>
      <c r="I1090" s="215" t="s">
        <v>452</v>
      </c>
      <c r="J1090" s="217">
        <v>44568.0</v>
      </c>
      <c r="K1090" s="214" t="s">
        <v>1311</v>
      </c>
      <c r="L1090" s="182"/>
      <c r="M1090" s="182"/>
      <c r="N1090" s="182"/>
      <c r="O1090" s="182"/>
      <c r="P1090" s="182"/>
      <c r="Q1090" s="182"/>
      <c r="R1090" s="182"/>
      <c r="S1090" s="182"/>
      <c r="T1090" s="182"/>
      <c r="U1090" s="182"/>
      <c r="V1090" s="182"/>
      <c r="W1090" s="182"/>
      <c r="X1090" s="182"/>
      <c r="Y1090" s="182"/>
      <c r="Z1090" s="182"/>
      <c r="AA1090" s="182"/>
      <c r="AB1090" s="182"/>
      <c r="AC1090" s="182"/>
      <c r="AD1090" s="182"/>
      <c r="AE1090" s="182"/>
      <c r="AF1090" s="182"/>
      <c r="AG1090" s="182"/>
      <c r="AH1090" s="182"/>
      <c r="AI1090" s="182"/>
      <c r="AJ1090" s="182"/>
      <c r="AK1090" s="182"/>
      <c r="AL1090" s="182"/>
      <c r="AM1090" s="182"/>
      <c r="AN1090" s="182"/>
      <c r="AO1090" s="182"/>
      <c r="AP1090" s="182"/>
      <c r="AQ1090" s="182"/>
      <c r="AR1090" s="182"/>
      <c r="AS1090" s="182"/>
      <c r="AT1090" s="182"/>
      <c r="AU1090" s="182"/>
    </row>
    <row r="1091" ht="15.75" customHeight="1">
      <c r="A1091" s="183">
        <v>44890.0</v>
      </c>
      <c r="B1091" s="184" t="s">
        <v>1332</v>
      </c>
      <c r="C1091" s="173" t="s">
        <v>531</v>
      </c>
      <c r="D1091" s="173" t="s">
        <v>525</v>
      </c>
      <c r="E1091" s="185">
        <v>5000.0</v>
      </c>
      <c r="F1091" s="173" t="s">
        <v>1333</v>
      </c>
      <c r="G1091" s="173" t="s">
        <v>324</v>
      </c>
      <c r="H1091" s="173" t="s">
        <v>42</v>
      </c>
      <c r="I1091" s="173" t="s">
        <v>362</v>
      </c>
      <c r="J1091" s="183">
        <v>44460.0</v>
      </c>
      <c r="K1091" s="173" t="s">
        <v>668</v>
      </c>
      <c r="L1091" s="182"/>
      <c r="M1091" s="182"/>
      <c r="N1091" s="182"/>
      <c r="O1091" s="182"/>
      <c r="P1091" s="182"/>
      <c r="Q1091" s="182"/>
      <c r="R1091" s="182"/>
      <c r="S1091" s="182"/>
      <c r="T1091" s="182"/>
      <c r="U1091" s="182"/>
      <c r="V1091" s="182"/>
      <c r="W1091" s="182"/>
      <c r="X1091" s="182"/>
      <c r="Y1091" s="182"/>
      <c r="Z1091" s="182"/>
      <c r="AA1091" s="182"/>
      <c r="AB1091" s="182"/>
      <c r="AC1091" s="182"/>
      <c r="AD1091" s="182"/>
      <c r="AE1091" s="182"/>
      <c r="AF1091" s="182"/>
      <c r="AG1091" s="182"/>
      <c r="AH1091" s="182"/>
      <c r="AI1091" s="182"/>
      <c r="AJ1091" s="182"/>
      <c r="AK1091" s="182"/>
      <c r="AL1091" s="182"/>
      <c r="AM1091" s="182"/>
      <c r="AN1091" s="182"/>
      <c r="AO1091" s="182"/>
      <c r="AP1091" s="182"/>
      <c r="AQ1091" s="182"/>
      <c r="AR1091" s="182"/>
      <c r="AS1091" s="182"/>
      <c r="AT1091" s="182"/>
      <c r="AU1091" s="182"/>
    </row>
    <row r="1092" ht="15.75" customHeight="1">
      <c r="A1092" s="183">
        <v>44893.0</v>
      </c>
      <c r="B1092" s="184" t="s">
        <v>1448</v>
      </c>
      <c r="C1092" s="173" t="s">
        <v>531</v>
      </c>
      <c r="D1092" s="173" t="s">
        <v>525</v>
      </c>
      <c r="E1092" s="185">
        <v>30000.0</v>
      </c>
      <c r="F1092" s="173" t="s">
        <v>1449</v>
      </c>
      <c r="G1092" s="173" t="s">
        <v>324</v>
      </c>
      <c r="H1092" s="173" t="s">
        <v>66</v>
      </c>
      <c r="I1092" s="173" t="s">
        <v>339</v>
      </c>
      <c r="J1092" s="183">
        <v>44186.0</v>
      </c>
      <c r="K1092" s="173" t="s">
        <v>611</v>
      </c>
      <c r="L1092" s="182"/>
      <c r="M1092" s="182"/>
      <c r="N1092" s="182"/>
      <c r="O1092" s="182"/>
      <c r="P1092" s="182"/>
      <c r="Q1092" s="182"/>
      <c r="R1092" s="182"/>
      <c r="S1092" s="182"/>
      <c r="T1092" s="182"/>
      <c r="U1092" s="182"/>
      <c r="V1092" s="182"/>
      <c r="W1092" s="182"/>
      <c r="X1092" s="182"/>
      <c r="Y1092" s="182"/>
      <c r="Z1092" s="182"/>
      <c r="AA1092" s="182"/>
      <c r="AB1092" s="182"/>
      <c r="AC1092" s="182"/>
      <c r="AD1092" s="182"/>
      <c r="AE1092" s="182"/>
      <c r="AF1092" s="182"/>
      <c r="AG1092" s="182"/>
      <c r="AH1092" s="182"/>
      <c r="AI1092" s="182"/>
      <c r="AJ1092" s="182"/>
      <c r="AK1092" s="182"/>
      <c r="AL1092" s="182"/>
      <c r="AM1092" s="182"/>
      <c r="AN1092" s="182"/>
      <c r="AO1092" s="182"/>
      <c r="AP1092" s="182"/>
      <c r="AQ1092" s="182"/>
      <c r="AR1092" s="182"/>
      <c r="AS1092" s="182"/>
      <c r="AT1092" s="182"/>
      <c r="AU1092" s="182"/>
    </row>
    <row r="1093" ht="15.75" customHeight="1">
      <c r="A1093" s="183">
        <v>44893.0</v>
      </c>
      <c r="B1093" s="244">
        <v>6986262.0</v>
      </c>
      <c r="C1093" s="173" t="s">
        <v>531</v>
      </c>
      <c r="D1093" s="173" t="s">
        <v>525</v>
      </c>
      <c r="E1093" s="185">
        <v>4386.42</v>
      </c>
      <c r="F1093" s="173" t="s">
        <v>1177</v>
      </c>
      <c r="G1093" s="162" t="s">
        <v>324</v>
      </c>
      <c r="H1093" s="173" t="s">
        <v>66</v>
      </c>
      <c r="I1093" s="173" t="s">
        <v>395</v>
      </c>
      <c r="J1093" s="183">
        <v>44503.0</v>
      </c>
      <c r="K1093" s="137" t="s">
        <v>926</v>
      </c>
      <c r="L1093" s="182"/>
      <c r="M1093" s="182"/>
      <c r="N1093" s="182"/>
      <c r="O1093" s="182"/>
      <c r="P1093" s="182"/>
      <c r="Q1093" s="182"/>
      <c r="R1093" s="182"/>
      <c r="S1093" s="182"/>
      <c r="T1093" s="182"/>
      <c r="U1093" s="182"/>
      <c r="V1093" s="182"/>
      <c r="W1093" s="182"/>
      <c r="X1093" s="182"/>
      <c r="Y1093" s="182"/>
      <c r="Z1093" s="182"/>
      <c r="AA1093" s="182"/>
      <c r="AB1093" s="182"/>
      <c r="AC1093" s="182"/>
      <c r="AD1093" s="182"/>
      <c r="AE1093" s="182"/>
      <c r="AF1093" s="182"/>
      <c r="AG1093" s="182"/>
      <c r="AH1093" s="182"/>
      <c r="AI1093" s="182"/>
      <c r="AJ1093" s="182"/>
      <c r="AK1093" s="182"/>
      <c r="AL1093" s="182"/>
      <c r="AM1093" s="182"/>
      <c r="AN1093" s="182"/>
      <c r="AO1093" s="182"/>
      <c r="AP1093" s="182"/>
      <c r="AQ1093" s="182"/>
      <c r="AR1093" s="182"/>
      <c r="AS1093" s="182"/>
      <c r="AT1093" s="182"/>
      <c r="AU1093" s="182"/>
    </row>
    <row r="1094" ht="15.75" customHeight="1">
      <c r="A1094" s="183">
        <v>44894.0</v>
      </c>
      <c r="B1094" s="184" t="s">
        <v>1386</v>
      </c>
      <c r="C1094" s="173" t="s">
        <v>531</v>
      </c>
      <c r="D1094" s="173" t="s">
        <v>551</v>
      </c>
      <c r="E1094" s="185">
        <v>377183.5</v>
      </c>
      <c r="F1094" s="173" t="s">
        <v>1387</v>
      </c>
      <c r="G1094" s="173" t="s">
        <v>324</v>
      </c>
      <c r="H1094" s="173" t="s">
        <v>66</v>
      </c>
      <c r="I1094" s="173" t="s">
        <v>360</v>
      </c>
      <c r="J1094" s="183">
        <v>44714.0</v>
      </c>
      <c r="K1094" s="173" t="s">
        <v>518</v>
      </c>
      <c r="L1094" s="182"/>
      <c r="M1094" s="182"/>
      <c r="N1094" s="182"/>
      <c r="O1094" s="182"/>
      <c r="P1094" s="182"/>
      <c r="Q1094" s="182"/>
      <c r="R1094" s="182"/>
      <c r="S1094" s="182"/>
      <c r="T1094" s="182"/>
      <c r="U1094" s="182"/>
      <c r="V1094" s="182"/>
      <c r="W1094" s="182"/>
      <c r="X1094" s="182"/>
      <c r="Y1094" s="182"/>
      <c r="Z1094" s="182"/>
      <c r="AA1094" s="182"/>
      <c r="AB1094" s="182"/>
      <c r="AC1094" s="182"/>
      <c r="AD1094" s="182"/>
      <c r="AE1094" s="182"/>
      <c r="AF1094" s="182"/>
      <c r="AG1094" s="182"/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182"/>
      <c r="AT1094" s="182"/>
      <c r="AU1094" s="182"/>
    </row>
    <row r="1095" ht="15.75" customHeight="1">
      <c r="A1095" s="183">
        <v>44894.0</v>
      </c>
      <c r="B1095" s="184" t="s">
        <v>1450</v>
      </c>
      <c r="C1095" s="173" t="s">
        <v>531</v>
      </c>
      <c r="D1095" s="173" t="s">
        <v>525</v>
      </c>
      <c r="E1095" s="185">
        <v>60000.0</v>
      </c>
      <c r="F1095" s="173" t="s">
        <v>1451</v>
      </c>
      <c r="G1095" s="173" t="s">
        <v>324</v>
      </c>
      <c r="H1095" s="173" t="s">
        <v>66</v>
      </c>
      <c r="I1095" s="173" t="s">
        <v>452</v>
      </c>
      <c r="J1095" s="183">
        <v>44714.0</v>
      </c>
      <c r="K1095" s="173" t="s">
        <v>543</v>
      </c>
      <c r="L1095" s="182"/>
      <c r="M1095" s="182"/>
      <c r="N1095" s="182"/>
      <c r="O1095" s="182"/>
      <c r="P1095" s="182"/>
      <c r="Q1095" s="182"/>
      <c r="R1095" s="182"/>
      <c r="S1095" s="182"/>
      <c r="T1095" s="182"/>
      <c r="U1095" s="182"/>
      <c r="V1095" s="182"/>
      <c r="W1095" s="182"/>
      <c r="X1095" s="182"/>
      <c r="Y1095" s="182"/>
      <c r="Z1095" s="182"/>
      <c r="AA1095" s="182"/>
      <c r="AB1095" s="182"/>
      <c r="AC1095" s="182"/>
      <c r="AD1095" s="182"/>
      <c r="AE1095" s="182"/>
      <c r="AF1095" s="182"/>
      <c r="AG1095" s="182"/>
      <c r="AH1095" s="182"/>
      <c r="AI1095" s="182"/>
      <c r="AJ1095" s="182"/>
      <c r="AK1095" s="182"/>
      <c r="AL1095" s="182"/>
      <c r="AM1095" s="182"/>
      <c r="AN1095" s="182"/>
      <c r="AO1095" s="182"/>
      <c r="AP1095" s="182"/>
      <c r="AQ1095" s="182"/>
      <c r="AR1095" s="182"/>
      <c r="AS1095" s="182"/>
      <c r="AT1095" s="182"/>
      <c r="AU1095" s="182"/>
    </row>
    <row r="1096" ht="15.75" customHeight="1">
      <c r="A1096" s="183">
        <v>44895.0</v>
      </c>
      <c r="B1096" s="184" t="s">
        <v>1219</v>
      </c>
      <c r="C1096" s="137" t="s">
        <v>531</v>
      </c>
      <c r="D1096" s="173" t="s">
        <v>525</v>
      </c>
      <c r="E1096" s="185">
        <v>15000.0</v>
      </c>
      <c r="F1096" s="137" t="s">
        <v>1220</v>
      </c>
      <c r="G1096" s="173" t="s">
        <v>324</v>
      </c>
      <c r="H1096" s="173" t="s">
        <v>66</v>
      </c>
      <c r="I1096" s="173" t="s">
        <v>491</v>
      </c>
      <c r="J1096" s="183">
        <v>44614.0</v>
      </c>
      <c r="K1096" s="211" t="s">
        <v>529</v>
      </c>
      <c r="L1096" s="182"/>
      <c r="M1096" s="182"/>
      <c r="N1096" s="182"/>
      <c r="O1096" s="182"/>
      <c r="P1096" s="182"/>
      <c r="Q1096" s="182"/>
      <c r="R1096" s="182"/>
      <c r="S1096" s="182"/>
      <c r="T1096" s="182"/>
      <c r="U1096" s="182"/>
      <c r="V1096" s="182"/>
      <c r="W1096" s="182"/>
      <c r="X1096" s="182"/>
      <c r="Y1096" s="182"/>
      <c r="Z1096" s="182"/>
      <c r="AA1096" s="182"/>
      <c r="AB1096" s="182"/>
      <c r="AC1096" s="182"/>
      <c r="AD1096" s="182"/>
      <c r="AE1096" s="182"/>
      <c r="AF1096" s="182"/>
      <c r="AG1096" s="182"/>
      <c r="AH1096" s="182"/>
      <c r="AI1096" s="182"/>
      <c r="AJ1096" s="182"/>
      <c r="AK1096" s="182"/>
      <c r="AL1096" s="182"/>
      <c r="AM1096" s="182"/>
      <c r="AN1096" s="182"/>
      <c r="AO1096" s="182"/>
      <c r="AP1096" s="182"/>
      <c r="AQ1096" s="182"/>
      <c r="AR1096" s="182"/>
      <c r="AS1096" s="182"/>
      <c r="AT1096" s="182"/>
      <c r="AU1096" s="182"/>
    </row>
    <row r="1097" ht="15.75" customHeight="1">
      <c r="A1097" s="183">
        <v>44896.0</v>
      </c>
      <c r="B1097" s="228" t="s">
        <v>1146</v>
      </c>
      <c r="C1097" s="198" t="s">
        <v>531</v>
      </c>
      <c r="D1097" s="173" t="s">
        <v>525</v>
      </c>
      <c r="E1097" s="199">
        <v>30000.0</v>
      </c>
      <c r="F1097" s="173" t="s">
        <v>1147</v>
      </c>
      <c r="G1097" s="183" t="s">
        <v>324</v>
      </c>
      <c r="H1097" s="183" t="s">
        <v>42</v>
      </c>
      <c r="I1097" s="183" t="s">
        <v>495</v>
      </c>
      <c r="J1097" s="183">
        <v>44594.0</v>
      </c>
      <c r="K1097" s="183" t="s">
        <v>668</v>
      </c>
      <c r="L1097" s="182"/>
      <c r="M1097" s="182"/>
      <c r="N1097" s="182"/>
      <c r="O1097" s="182"/>
      <c r="P1097" s="182"/>
      <c r="Q1097" s="182"/>
      <c r="R1097" s="182"/>
      <c r="S1097" s="182"/>
      <c r="T1097" s="182"/>
      <c r="U1097" s="182"/>
      <c r="V1097" s="182"/>
      <c r="W1097" s="182"/>
      <c r="X1097" s="182"/>
      <c r="Y1097" s="182"/>
      <c r="Z1097" s="182"/>
      <c r="AA1097" s="182"/>
      <c r="AB1097" s="182"/>
      <c r="AC1097" s="182"/>
      <c r="AD1097" s="182"/>
      <c r="AE1097" s="182"/>
      <c r="AF1097" s="182"/>
      <c r="AG1097" s="182"/>
      <c r="AH1097" s="182"/>
      <c r="AI1097" s="182"/>
      <c r="AJ1097" s="182"/>
      <c r="AK1097" s="182"/>
      <c r="AL1097" s="182"/>
      <c r="AM1097" s="182"/>
      <c r="AN1097" s="182"/>
      <c r="AO1097" s="182"/>
      <c r="AP1097" s="182"/>
      <c r="AQ1097" s="182"/>
      <c r="AR1097" s="182"/>
      <c r="AS1097" s="182"/>
      <c r="AT1097" s="182"/>
      <c r="AU1097" s="182"/>
    </row>
    <row r="1098" ht="15.75" customHeight="1">
      <c r="A1098" s="183">
        <v>44896.0</v>
      </c>
      <c r="B1098" s="184" t="s">
        <v>1450</v>
      </c>
      <c r="C1098" s="173" t="s">
        <v>531</v>
      </c>
      <c r="D1098" s="173" t="s">
        <v>525</v>
      </c>
      <c r="E1098" s="185">
        <v>60000.0</v>
      </c>
      <c r="F1098" s="173" t="s">
        <v>1451</v>
      </c>
      <c r="G1098" s="173" t="s">
        <v>324</v>
      </c>
      <c r="H1098" s="173" t="s">
        <v>66</v>
      </c>
      <c r="I1098" s="173" t="s">
        <v>452</v>
      </c>
      <c r="J1098" s="183">
        <v>44714.0</v>
      </c>
      <c r="K1098" s="173" t="s">
        <v>543</v>
      </c>
      <c r="L1098" s="182"/>
      <c r="M1098" s="182"/>
      <c r="N1098" s="182"/>
      <c r="O1098" s="182"/>
      <c r="P1098" s="182"/>
      <c r="Q1098" s="182"/>
      <c r="R1098" s="182"/>
      <c r="S1098" s="182"/>
      <c r="T1098" s="182"/>
      <c r="U1098" s="182"/>
      <c r="V1098" s="182"/>
      <c r="W1098" s="182"/>
      <c r="X1098" s="182"/>
      <c r="Y1098" s="182"/>
      <c r="Z1098" s="182"/>
      <c r="AA1098" s="182"/>
      <c r="AB1098" s="182"/>
      <c r="AC1098" s="182"/>
      <c r="AD1098" s="182"/>
      <c r="AE1098" s="182"/>
      <c r="AF1098" s="182"/>
      <c r="AG1098" s="182"/>
      <c r="AH1098" s="182"/>
      <c r="AI1098" s="182"/>
      <c r="AJ1098" s="182"/>
      <c r="AK1098" s="182"/>
      <c r="AL1098" s="182"/>
      <c r="AM1098" s="182"/>
      <c r="AN1098" s="182"/>
      <c r="AO1098" s="182"/>
      <c r="AP1098" s="182"/>
      <c r="AQ1098" s="182"/>
      <c r="AR1098" s="182"/>
      <c r="AS1098" s="182"/>
      <c r="AT1098" s="182"/>
      <c r="AU1098" s="182"/>
    </row>
    <row r="1099" ht="15.75" customHeight="1">
      <c r="A1099" s="183">
        <v>44897.0</v>
      </c>
      <c r="B1099" s="184" t="s">
        <v>1304</v>
      </c>
      <c r="C1099" s="173" t="s">
        <v>531</v>
      </c>
      <c r="D1099" s="173" t="s">
        <v>525</v>
      </c>
      <c r="E1099" s="185">
        <v>30000.0</v>
      </c>
      <c r="F1099" s="173" t="s">
        <v>1305</v>
      </c>
      <c r="G1099" s="173" t="s">
        <v>324</v>
      </c>
      <c r="H1099" s="173" t="s">
        <v>66</v>
      </c>
      <c r="I1099" s="173" t="s">
        <v>390</v>
      </c>
      <c r="J1099" s="183">
        <v>44445.0</v>
      </c>
      <c r="K1099" s="173" t="s">
        <v>668</v>
      </c>
      <c r="L1099" s="182"/>
      <c r="M1099" s="182"/>
      <c r="N1099" s="182"/>
      <c r="O1099" s="182"/>
      <c r="P1099" s="182"/>
      <c r="Q1099" s="182"/>
      <c r="R1099" s="182"/>
      <c r="S1099" s="182"/>
      <c r="T1099" s="182"/>
      <c r="U1099" s="182"/>
      <c r="V1099" s="182"/>
      <c r="W1099" s="182"/>
      <c r="X1099" s="182"/>
      <c r="Y1099" s="182"/>
      <c r="Z1099" s="182"/>
      <c r="AA1099" s="182"/>
      <c r="AB1099" s="182"/>
      <c r="AC1099" s="182"/>
      <c r="AD1099" s="182"/>
      <c r="AE1099" s="182"/>
      <c r="AF1099" s="182"/>
      <c r="AG1099" s="182"/>
      <c r="AH1099" s="182"/>
      <c r="AI1099" s="182"/>
      <c r="AJ1099" s="182"/>
      <c r="AK1099" s="182"/>
      <c r="AL1099" s="182"/>
      <c r="AM1099" s="182"/>
      <c r="AN1099" s="182"/>
      <c r="AO1099" s="182"/>
      <c r="AP1099" s="182"/>
      <c r="AQ1099" s="182"/>
      <c r="AR1099" s="182"/>
      <c r="AS1099" s="182"/>
      <c r="AT1099" s="182"/>
      <c r="AU1099" s="182"/>
    </row>
    <row r="1100" ht="15.75" customHeight="1">
      <c r="A1100" s="183">
        <v>44901.0</v>
      </c>
      <c r="B1100" s="276">
        <v>3241823.0</v>
      </c>
      <c r="C1100" s="173" t="s">
        <v>531</v>
      </c>
      <c r="D1100" s="173" t="s">
        <v>525</v>
      </c>
      <c r="E1100" s="185">
        <v>1620.0</v>
      </c>
      <c r="F1100" s="173" t="s">
        <v>1412</v>
      </c>
      <c r="G1100" s="173" t="s">
        <v>324</v>
      </c>
      <c r="H1100" s="173" t="s">
        <v>42</v>
      </c>
      <c r="I1100" s="173" t="s">
        <v>490</v>
      </c>
      <c r="J1100" s="183">
        <v>44819.0</v>
      </c>
      <c r="K1100" s="173" t="s">
        <v>543</v>
      </c>
      <c r="L1100" s="182"/>
      <c r="M1100" s="182"/>
      <c r="N1100" s="182"/>
      <c r="O1100" s="182"/>
      <c r="P1100" s="182"/>
      <c r="Q1100" s="182"/>
      <c r="R1100" s="182"/>
      <c r="S1100" s="182"/>
      <c r="T1100" s="182"/>
      <c r="U1100" s="182"/>
      <c r="V1100" s="182"/>
      <c r="W1100" s="182"/>
      <c r="X1100" s="182"/>
      <c r="Y1100" s="182"/>
      <c r="Z1100" s="182"/>
      <c r="AA1100" s="182"/>
      <c r="AB1100" s="182"/>
      <c r="AC1100" s="182"/>
      <c r="AD1100" s="182"/>
      <c r="AE1100" s="182"/>
      <c r="AF1100" s="182"/>
      <c r="AG1100" s="182"/>
      <c r="AH1100" s="182"/>
      <c r="AI1100" s="182"/>
      <c r="AJ1100" s="182"/>
      <c r="AK1100" s="182"/>
      <c r="AL1100" s="182"/>
      <c r="AM1100" s="182"/>
      <c r="AN1100" s="182"/>
      <c r="AO1100" s="182"/>
      <c r="AP1100" s="182"/>
      <c r="AQ1100" s="182"/>
      <c r="AR1100" s="182"/>
      <c r="AS1100" s="182"/>
      <c r="AT1100" s="182"/>
      <c r="AU1100" s="182"/>
    </row>
    <row r="1101" ht="15.75" customHeight="1">
      <c r="A1101" s="183">
        <v>44901.0</v>
      </c>
      <c r="B1101" s="184" t="s">
        <v>1436</v>
      </c>
      <c r="C1101" s="173" t="s">
        <v>531</v>
      </c>
      <c r="D1101" s="173" t="s">
        <v>525</v>
      </c>
      <c r="E1101" s="185">
        <v>80000.0</v>
      </c>
      <c r="F1101" s="173" t="s">
        <v>1437</v>
      </c>
      <c r="G1101" s="173" t="s">
        <v>324</v>
      </c>
      <c r="H1101" s="173" t="s">
        <v>42</v>
      </c>
      <c r="I1101" s="173" t="s">
        <v>479</v>
      </c>
      <c r="J1101" s="183">
        <v>44802.0</v>
      </c>
      <c r="K1101" s="173" t="s">
        <v>668</v>
      </c>
      <c r="L1101" s="182"/>
      <c r="M1101" s="182"/>
      <c r="N1101" s="182"/>
      <c r="O1101" s="182"/>
      <c r="P1101" s="182"/>
      <c r="Q1101" s="182"/>
      <c r="R1101" s="182"/>
      <c r="S1101" s="182"/>
      <c r="T1101" s="182"/>
      <c r="U1101" s="182"/>
      <c r="V1101" s="182"/>
      <c r="W1101" s="182"/>
      <c r="X1101" s="182"/>
      <c r="Y1101" s="182"/>
      <c r="Z1101" s="182"/>
      <c r="AA1101" s="182"/>
      <c r="AB1101" s="182"/>
      <c r="AC1101" s="182"/>
      <c r="AD1101" s="182"/>
      <c r="AE1101" s="182"/>
      <c r="AF1101" s="182"/>
      <c r="AG1101" s="182"/>
      <c r="AH1101" s="182"/>
      <c r="AI1101" s="182"/>
      <c r="AJ1101" s="182"/>
      <c r="AK1101" s="182"/>
      <c r="AL1101" s="182"/>
      <c r="AM1101" s="182"/>
      <c r="AN1101" s="182"/>
      <c r="AO1101" s="182"/>
      <c r="AP1101" s="182"/>
      <c r="AQ1101" s="182"/>
      <c r="AR1101" s="182"/>
      <c r="AS1101" s="182"/>
      <c r="AT1101" s="182"/>
      <c r="AU1101" s="182"/>
    </row>
    <row r="1102" ht="15.75" customHeight="1">
      <c r="A1102" s="183">
        <v>44901.0</v>
      </c>
      <c r="B1102" s="184" t="s">
        <v>1448</v>
      </c>
      <c r="C1102" s="173" t="s">
        <v>531</v>
      </c>
      <c r="D1102" s="173" t="s">
        <v>516</v>
      </c>
      <c r="E1102" s="185">
        <v>159092.51</v>
      </c>
      <c r="F1102" s="173" t="s">
        <v>1449</v>
      </c>
      <c r="G1102" s="173" t="s">
        <v>324</v>
      </c>
      <c r="H1102" s="173" t="s">
        <v>66</v>
      </c>
      <c r="I1102" s="173" t="s">
        <v>339</v>
      </c>
      <c r="J1102" s="183">
        <v>44186.0</v>
      </c>
      <c r="K1102" s="173" t="s">
        <v>611</v>
      </c>
      <c r="L1102" s="182"/>
      <c r="M1102" s="182"/>
      <c r="N1102" s="182"/>
      <c r="O1102" s="182"/>
      <c r="P1102" s="182"/>
      <c r="Q1102" s="182"/>
      <c r="R1102" s="182"/>
      <c r="S1102" s="182"/>
      <c r="T1102" s="182"/>
      <c r="U1102" s="182"/>
      <c r="V1102" s="182"/>
      <c r="W1102" s="182"/>
      <c r="X1102" s="182"/>
      <c r="Y1102" s="182"/>
      <c r="Z1102" s="182"/>
      <c r="AA1102" s="182"/>
      <c r="AB1102" s="182"/>
      <c r="AC1102" s="182"/>
      <c r="AD1102" s="182"/>
      <c r="AE1102" s="182"/>
      <c r="AF1102" s="182"/>
      <c r="AG1102" s="182"/>
      <c r="AH1102" s="182"/>
      <c r="AI1102" s="182"/>
      <c r="AJ1102" s="182"/>
      <c r="AK1102" s="182"/>
      <c r="AL1102" s="182"/>
      <c r="AM1102" s="182"/>
      <c r="AN1102" s="182"/>
      <c r="AO1102" s="182"/>
      <c r="AP1102" s="182"/>
      <c r="AQ1102" s="182"/>
      <c r="AR1102" s="182"/>
      <c r="AS1102" s="182"/>
      <c r="AT1102" s="182"/>
      <c r="AU1102" s="182"/>
    </row>
    <row r="1103" ht="15.75" customHeight="1">
      <c r="A1103" s="183">
        <v>44907.0</v>
      </c>
      <c r="B1103" s="184">
        <v>4432780.0</v>
      </c>
      <c r="C1103" s="173" t="s">
        <v>531</v>
      </c>
      <c r="D1103" s="173" t="s">
        <v>551</v>
      </c>
      <c r="E1103" s="185">
        <v>101114.41</v>
      </c>
      <c r="F1103" s="173" t="s">
        <v>1452</v>
      </c>
      <c r="G1103" s="173" t="s">
        <v>324</v>
      </c>
      <c r="H1103" s="173" t="s">
        <v>1453</v>
      </c>
      <c r="I1103" s="173" t="s">
        <v>1454</v>
      </c>
      <c r="J1103" s="183">
        <v>44078.0</v>
      </c>
      <c r="K1103" s="173" t="s">
        <v>518</v>
      </c>
      <c r="L1103" s="182"/>
      <c r="M1103" s="182"/>
      <c r="N1103" s="182"/>
      <c r="O1103" s="182"/>
      <c r="P1103" s="182"/>
      <c r="Q1103" s="182"/>
      <c r="R1103" s="182"/>
      <c r="S1103" s="182"/>
      <c r="T1103" s="182"/>
      <c r="U1103" s="182"/>
      <c r="V1103" s="182"/>
      <c r="W1103" s="182"/>
      <c r="X1103" s="182"/>
      <c r="Y1103" s="182"/>
      <c r="Z1103" s="182"/>
      <c r="AA1103" s="182"/>
      <c r="AB1103" s="182"/>
      <c r="AC1103" s="182"/>
      <c r="AD1103" s="182"/>
      <c r="AE1103" s="182"/>
      <c r="AF1103" s="182"/>
      <c r="AG1103" s="182"/>
      <c r="AH1103" s="182"/>
      <c r="AI1103" s="182"/>
      <c r="AJ1103" s="182"/>
      <c r="AK1103" s="182"/>
      <c r="AL1103" s="182"/>
      <c r="AM1103" s="182"/>
      <c r="AN1103" s="182"/>
      <c r="AO1103" s="182"/>
      <c r="AP1103" s="182"/>
      <c r="AQ1103" s="182"/>
      <c r="AR1103" s="182"/>
      <c r="AS1103" s="182"/>
      <c r="AT1103" s="182"/>
      <c r="AU1103" s="182"/>
    </row>
    <row r="1104" ht="15.75" customHeight="1">
      <c r="A1104" s="183">
        <v>44896.0</v>
      </c>
      <c r="B1104" s="184" t="s">
        <v>1455</v>
      </c>
      <c r="C1104" s="173" t="s">
        <v>531</v>
      </c>
      <c r="D1104" s="173" t="s">
        <v>516</v>
      </c>
      <c r="E1104" s="185">
        <v>179504.09</v>
      </c>
      <c r="F1104" s="173" t="s">
        <v>1456</v>
      </c>
      <c r="G1104" s="173" t="s">
        <v>41</v>
      </c>
      <c r="H1104" s="173" t="s">
        <v>42</v>
      </c>
      <c r="I1104" s="173" t="s">
        <v>339</v>
      </c>
      <c r="J1104" s="183">
        <v>44246.0</v>
      </c>
      <c r="K1104" s="173" t="s">
        <v>529</v>
      </c>
      <c r="L1104" s="182"/>
      <c r="M1104" s="182"/>
      <c r="N1104" s="182"/>
      <c r="O1104" s="182"/>
      <c r="P1104" s="182"/>
      <c r="Q1104" s="182"/>
      <c r="R1104" s="182"/>
      <c r="S1104" s="182"/>
      <c r="T1104" s="182"/>
      <c r="U1104" s="182"/>
      <c r="V1104" s="182"/>
      <c r="W1104" s="182"/>
      <c r="X1104" s="182"/>
      <c r="Y1104" s="182"/>
      <c r="Z1104" s="182"/>
      <c r="AA1104" s="182"/>
      <c r="AB1104" s="182"/>
      <c r="AC1104" s="182"/>
      <c r="AD1104" s="182"/>
      <c r="AE1104" s="182"/>
      <c r="AF1104" s="182"/>
      <c r="AG1104" s="182"/>
      <c r="AH1104" s="182"/>
      <c r="AI1104" s="182"/>
      <c r="AJ1104" s="182"/>
      <c r="AK1104" s="182"/>
      <c r="AL1104" s="182"/>
      <c r="AM1104" s="182"/>
      <c r="AN1104" s="182"/>
      <c r="AO1104" s="182"/>
      <c r="AP1104" s="182"/>
      <c r="AQ1104" s="182"/>
      <c r="AR1104" s="182"/>
      <c r="AS1104" s="182"/>
      <c r="AT1104" s="182"/>
      <c r="AU1104" s="182"/>
    </row>
    <row r="1105" ht="15.75" customHeight="1">
      <c r="A1105" s="183">
        <v>44895.0</v>
      </c>
      <c r="B1105" s="184" t="s">
        <v>1457</v>
      </c>
      <c r="C1105" s="173" t="s">
        <v>531</v>
      </c>
      <c r="D1105" s="173" t="s">
        <v>516</v>
      </c>
      <c r="E1105" s="185" t="s">
        <v>1458</v>
      </c>
      <c r="F1105" s="175" t="s">
        <v>1459</v>
      </c>
      <c r="G1105" s="173" t="s">
        <v>324</v>
      </c>
      <c r="H1105" s="173" t="s">
        <v>66</v>
      </c>
      <c r="I1105" s="173" t="s">
        <v>376</v>
      </c>
      <c r="J1105" s="183">
        <v>44390.0</v>
      </c>
      <c r="K1105" s="173" t="s">
        <v>518</v>
      </c>
      <c r="L1105" s="182"/>
      <c r="M1105" s="182"/>
      <c r="N1105" s="182"/>
      <c r="O1105" s="182"/>
      <c r="P1105" s="182"/>
      <c r="Q1105" s="182"/>
      <c r="R1105" s="182"/>
      <c r="S1105" s="182"/>
      <c r="T1105" s="182"/>
      <c r="U1105" s="182"/>
      <c r="V1105" s="182"/>
      <c r="W1105" s="182"/>
      <c r="X1105" s="182"/>
      <c r="Y1105" s="182"/>
      <c r="Z1105" s="182"/>
      <c r="AA1105" s="182"/>
      <c r="AB1105" s="182"/>
      <c r="AC1105" s="182"/>
      <c r="AD1105" s="182"/>
      <c r="AE1105" s="182"/>
      <c r="AF1105" s="182"/>
      <c r="AG1105" s="182"/>
      <c r="AH1105" s="182"/>
      <c r="AI1105" s="182"/>
      <c r="AJ1105" s="182"/>
      <c r="AK1105" s="182"/>
      <c r="AL1105" s="182"/>
      <c r="AM1105" s="182"/>
      <c r="AN1105" s="182"/>
      <c r="AO1105" s="182"/>
      <c r="AP1105" s="182"/>
      <c r="AQ1105" s="182"/>
      <c r="AR1105" s="182"/>
      <c r="AS1105" s="182"/>
      <c r="AT1105" s="182"/>
      <c r="AU1105" s="182"/>
    </row>
    <row r="1106" ht="15.75" customHeight="1">
      <c r="A1106" s="183">
        <v>44901.0</v>
      </c>
      <c r="B1106" s="184" t="s">
        <v>1448</v>
      </c>
      <c r="C1106" s="173" t="s">
        <v>531</v>
      </c>
      <c r="D1106" s="173" t="s">
        <v>516</v>
      </c>
      <c r="E1106" s="185">
        <v>156195.12</v>
      </c>
      <c r="F1106" s="173" t="s">
        <v>1449</v>
      </c>
      <c r="G1106" s="173" t="s">
        <v>41</v>
      </c>
      <c r="H1106" s="173" t="s">
        <v>42</v>
      </c>
      <c r="I1106" s="173" t="s">
        <v>339</v>
      </c>
      <c r="J1106" s="183">
        <v>44186.0</v>
      </c>
      <c r="K1106" s="173" t="s">
        <v>611</v>
      </c>
      <c r="L1106" s="182"/>
      <c r="M1106" s="182"/>
      <c r="N1106" s="182"/>
      <c r="O1106" s="182"/>
      <c r="P1106" s="182"/>
      <c r="Q1106" s="182"/>
      <c r="R1106" s="182"/>
      <c r="S1106" s="182"/>
      <c r="T1106" s="182"/>
      <c r="U1106" s="182"/>
      <c r="V1106" s="182"/>
      <c r="W1106" s="182"/>
      <c r="X1106" s="182"/>
      <c r="Y1106" s="182"/>
      <c r="Z1106" s="182"/>
      <c r="AA1106" s="182"/>
      <c r="AB1106" s="182"/>
      <c r="AC1106" s="182"/>
      <c r="AD1106" s="182"/>
      <c r="AE1106" s="182"/>
      <c r="AF1106" s="182"/>
      <c r="AG1106" s="182"/>
      <c r="AH1106" s="182"/>
      <c r="AI1106" s="182"/>
      <c r="AJ1106" s="182"/>
      <c r="AK1106" s="182"/>
      <c r="AL1106" s="182"/>
      <c r="AM1106" s="182"/>
      <c r="AN1106" s="182"/>
      <c r="AO1106" s="182"/>
      <c r="AP1106" s="182"/>
      <c r="AQ1106" s="182"/>
      <c r="AR1106" s="182"/>
      <c r="AS1106" s="182"/>
      <c r="AT1106" s="182"/>
      <c r="AU1106" s="182"/>
    </row>
    <row r="1107" ht="15.75" customHeight="1">
      <c r="A1107" s="183">
        <v>44896.0</v>
      </c>
      <c r="B1107" s="184" t="s">
        <v>1068</v>
      </c>
      <c r="C1107" s="173" t="s">
        <v>531</v>
      </c>
      <c r="D1107" s="173" t="s">
        <v>516</v>
      </c>
      <c r="E1107" s="185">
        <v>244812.62</v>
      </c>
      <c r="F1107" s="173" t="s">
        <v>1069</v>
      </c>
      <c r="G1107" s="173" t="s">
        <v>41</v>
      </c>
      <c r="H1107" s="173" t="s">
        <v>66</v>
      </c>
      <c r="I1107" s="173" t="s">
        <v>1454</v>
      </c>
      <c r="J1107" s="183">
        <v>44340.0</v>
      </c>
      <c r="K1107" s="173" t="s">
        <v>518</v>
      </c>
      <c r="L1107" s="182"/>
      <c r="M1107" s="182"/>
      <c r="N1107" s="182"/>
      <c r="O1107" s="182"/>
      <c r="P1107" s="182"/>
      <c r="Q1107" s="182"/>
      <c r="R1107" s="182"/>
      <c r="S1107" s="182"/>
      <c r="T1107" s="182"/>
      <c r="U1107" s="182"/>
      <c r="V1107" s="182"/>
      <c r="W1107" s="182"/>
      <c r="X1107" s="182"/>
      <c r="Y1107" s="182"/>
      <c r="Z1107" s="182"/>
      <c r="AA1107" s="182"/>
      <c r="AB1107" s="182"/>
      <c r="AC1107" s="182"/>
      <c r="AD1107" s="182"/>
      <c r="AE1107" s="182"/>
      <c r="AF1107" s="182"/>
      <c r="AG1107" s="182"/>
      <c r="AH1107" s="182"/>
      <c r="AI1107" s="182"/>
      <c r="AJ1107" s="182"/>
      <c r="AK1107" s="182"/>
      <c r="AL1107" s="182"/>
      <c r="AM1107" s="182"/>
      <c r="AN1107" s="182"/>
      <c r="AO1107" s="182"/>
      <c r="AP1107" s="182"/>
      <c r="AQ1107" s="182"/>
      <c r="AR1107" s="182"/>
      <c r="AS1107" s="182"/>
      <c r="AT1107" s="182"/>
      <c r="AU1107" s="182"/>
    </row>
    <row r="1108" ht="15.75" customHeight="1">
      <c r="A1108" s="183">
        <v>44543.0</v>
      </c>
      <c r="B1108" s="184" t="s">
        <v>1460</v>
      </c>
      <c r="C1108" s="173" t="s">
        <v>531</v>
      </c>
      <c r="D1108" s="173" t="s">
        <v>525</v>
      </c>
      <c r="E1108" s="185">
        <v>5000.0</v>
      </c>
      <c r="F1108" s="173" t="s">
        <v>1461</v>
      </c>
      <c r="G1108" s="173" t="s">
        <v>41</v>
      </c>
      <c r="H1108" s="173" t="s">
        <v>42</v>
      </c>
      <c r="I1108" s="173" t="s">
        <v>343</v>
      </c>
      <c r="J1108" s="183">
        <v>44421.0</v>
      </c>
      <c r="K1108" s="173" t="s">
        <v>518</v>
      </c>
      <c r="L1108" s="182"/>
      <c r="M1108" s="182"/>
      <c r="N1108" s="182"/>
      <c r="O1108" s="182"/>
      <c r="P1108" s="182"/>
      <c r="Q1108" s="182"/>
      <c r="R1108" s="182"/>
      <c r="S1108" s="182"/>
      <c r="T1108" s="182"/>
      <c r="U1108" s="182"/>
      <c r="V1108" s="182"/>
      <c r="W1108" s="182"/>
      <c r="X1108" s="182"/>
      <c r="Y1108" s="182"/>
      <c r="Z1108" s="182"/>
      <c r="AA1108" s="182"/>
      <c r="AB1108" s="182"/>
      <c r="AC1108" s="182"/>
      <c r="AD1108" s="182"/>
      <c r="AE1108" s="182"/>
      <c r="AF1108" s="182"/>
      <c r="AG1108" s="182"/>
      <c r="AH1108" s="182"/>
      <c r="AI1108" s="182"/>
      <c r="AJ1108" s="182"/>
      <c r="AK1108" s="182"/>
      <c r="AL1108" s="182"/>
      <c r="AM1108" s="182"/>
      <c r="AN1108" s="182"/>
      <c r="AO1108" s="182"/>
      <c r="AP1108" s="182"/>
      <c r="AQ1108" s="182"/>
      <c r="AR1108" s="182"/>
      <c r="AS1108" s="182"/>
      <c r="AT1108" s="182"/>
      <c r="AU1108" s="182"/>
    </row>
    <row r="1109" ht="15.75" customHeight="1">
      <c r="A1109" s="183">
        <v>44908.0</v>
      </c>
      <c r="B1109" s="184" t="s">
        <v>1462</v>
      </c>
      <c r="C1109" s="173" t="s">
        <v>531</v>
      </c>
      <c r="D1109" s="173" t="s">
        <v>525</v>
      </c>
      <c r="E1109" s="185">
        <v>25000.0</v>
      </c>
      <c r="F1109" s="173" t="s">
        <v>1463</v>
      </c>
      <c r="G1109" s="173" t="s">
        <v>324</v>
      </c>
      <c r="H1109" s="173" t="s">
        <v>66</v>
      </c>
      <c r="I1109" s="173" t="s">
        <v>491</v>
      </c>
      <c r="J1109" s="183">
        <v>44655.0</v>
      </c>
      <c r="K1109" s="173" t="s">
        <v>668</v>
      </c>
      <c r="L1109" s="182"/>
      <c r="M1109" s="182"/>
      <c r="N1109" s="182"/>
      <c r="O1109" s="182"/>
      <c r="P1109" s="182"/>
      <c r="Q1109" s="182"/>
      <c r="R1109" s="182"/>
      <c r="S1109" s="182"/>
      <c r="T1109" s="182"/>
      <c r="U1109" s="182"/>
      <c r="V1109" s="182"/>
      <c r="W1109" s="182"/>
      <c r="X1109" s="182"/>
      <c r="Y1109" s="182"/>
      <c r="Z1109" s="182"/>
      <c r="AA1109" s="182"/>
      <c r="AB1109" s="182"/>
      <c r="AC1109" s="182"/>
      <c r="AD1109" s="182"/>
      <c r="AE1109" s="182"/>
      <c r="AF1109" s="182"/>
      <c r="AG1109" s="182"/>
      <c r="AH1109" s="182"/>
      <c r="AI1109" s="182"/>
      <c r="AJ1109" s="182"/>
      <c r="AK1109" s="182"/>
      <c r="AL1109" s="182"/>
      <c r="AM1109" s="182"/>
      <c r="AN1109" s="182"/>
      <c r="AO1109" s="182"/>
      <c r="AP1109" s="182"/>
      <c r="AQ1109" s="182"/>
      <c r="AR1109" s="182"/>
      <c r="AS1109" s="182"/>
      <c r="AT1109" s="182"/>
      <c r="AU1109" s="182"/>
    </row>
    <row r="1110" ht="15.75" customHeight="1">
      <c r="A1110" s="183">
        <v>44908.0</v>
      </c>
      <c r="B1110" s="184" t="s">
        <v>917</v>
      </c>
      <c r="C1110" s="173" t="s">
        <v>515</v>
      </c>
      <c r="D1110" s="173" t="s">
        <v>516</v>
      </c>
      <c r="E1110" s="277">
        <v>70026.76</v>
      </c>
      <c r="F1110" s="176" t="s">
        <v>918</v>
      </c>
      <c r="G1110" s="173" t="s">
        <v>324</v>
      </c>
      <c r="H1110" s="173" t="s">
        <v>665</v>
      </c>
      <c r="I1110" s="173" t="s">
        <v>464</v>
      </c>
      <c r="J1110" s="278">
        <v>44267.0</v>
      </c>
      <c r="K1110" s="173" t="s">
        <v>529</v>
      </c>
      <c r="L1110" s="182"/>
      <c r="M1110" s="182"/>
      <c r="N1110" s="182"/>
      <c r="O1110" s="182"/>
      <c r="P1110" s="182"/>
      <c r="Q1110" s="182"/>
      <c r="R1110" s="182"/>
      <c r="S1110" s="182"/>
      <c r="T1110" s="182"/>
      <c r="U1110" s="182"/>
      <c r="V1110" s="182"/>
      <c r="W1110" s="182"/>
      <c r="X1110" s="182"/>
      <c r="Y1110" s="182"/>
      <c r="Z1110" s="182"/>
      <c r="AA1110" s="182"/>
      <c r="AB1110" s="182"/>
      <c r="AC1110" s="182"/>
      <c r="AD1110" s="182"/>
      <c r="AE1110" s="182"/>
      <c r="AF1110" s="182"/>
      <c r="AG1110" s="182"/>
      <c r="AH1110" s="182"/>
      <c r="AI1110" s="182"/>
      <c r="AJ1110" s="182"/>
      <c r="AK1110" s="182"/>
      <c r="AL1110" s="182"/>
      <c r="AM1110" s="182"/>
      <c r="AN1110" s="182"/>
      <c r="AO1110" s="182"/>
      <c r="AP1110" s="182"/>
      <c r="AQ1110" s="182"/>
      <c r="AR1110" s="182"/>
      <c r="AS1110" s="182"/>
      <c r="AT1110" s="182"/>
      <c r="AU1110" s="182"/>
    </row>
    <row r="1111" ht="15.75" customHeight="1">
      <c r="A1111" s="183">
        <v>44908.0</v>
      </c>
      <c r="B1111" s="184" t="s">
        <v>142</v>
      </c>
      <c r="C1111" s="173" t="s">
        <v>515</v>
      </c>
      <c r="D1111" s="173" t="s">
        <v>516</v>
      </c>
      <c r="E1111" s="185">
        <v>0.0</v>
      </c>
      <c r="F1111" s="175" t="s">
        <v>918</v>
      </c>
      <c r="G1111" s="173" t="s">
        <v>324</v>
      </c>
      <c r="H1111" s="173" t="s">
        <v>665</v>
      </c>
      <c r="I1111" s="173" t="s">
        <v>464</v>
      </c>
      <c r="J1111" s="173" t="s">
        <v>142</v>
      </c>
      <c r="K1111" s="173" t="s">
        <v>1402</v>
      </c>
      <c r="L1111" s="182"/>
      <c r="M1111" s="182"/>
      <c r="N1111" s="182"/>
      <c r="O1111" s="182"/>
      <c r="P1111" s="182"/>
      <c r="Q1111" s="182"/>
      <c r="R1111" s="182"/>
      <c r="S1111" s="182"/>
      <c r="T1111" s="182"/>
      <c r="U1111" s="182"/>
      <c r="V1111" s="182"/>
      <c r="W1111" s="182"/>
      <c r="X1111" s="182"/>
      <c r="Y1111" s="182"/>
      <c r="Z1111" s="182"/>
      <c r="AA1111" s="182"/>
      <c r="AB1111" s="182"/>
      <c r="AC1111" s="182"/>
      <c r="AD1111" s="182"/>
      <c r="AE1111" s="182"/>
      <c r="AF1111" s="182"/>
      <c r="AG1111" s="182"/>
      <c r="AH1111" s="182"/>
      <c r="AI1111" s="182"/>
      <c r="AJ1111" s="182"/>
      <c r="AK1111" s="182"/>
      <c r="AL1111" s="182"/>
      <c r="AM1111" s="182"/>
      <c r="AN1111" s="182"/>
      <c r="AO1111" s="182"/>
      <c r="AP1111" s="182"/>
      <c r="AQ1111" s="182"/>
      <c r="AR1111" s="182"/>
      <c r="AS1111" s="182"/>
      <c r="AT1111" s="182"/>
      <c r="AU1111" s="182"/>
    </row>
    <row r="1112" ht="15.75" customHeight="1">
      <c r="A1112" s="183">
        <v>44907.0</v>
      </c>
      <c r="B1112" s="184" t="s">
        <v>1464</v>
      </c>
      <c r="C1112" s="173" t="s">
        <v>515</v>
      </c>
      <c r="D1112" s="173" t="s">
        <v>516</v>
      </c>
      <c r="E1112" s="185" t="s">
        <v>1465</v>
      </c>
      <c r="F1112" s="173" t="s">
        <v>1466</v>
      </c>
      <c r="G1112" s="173" t="s">
        <v>324</v>
      </c>
      <c r="H1112" s="173" t="s">
        <v>665</v>
      </c>
      <c r="I1112" s="173" t="s">
        <v>464</v>
      </c>
      <c r="J1112" s="183">
        <v>44733.0</v>
      </c>
      <c r="K1112" s="173" t="s">
        <v>668</v>
      </c>
      <c r="L1112" s="182"/>
      <c r="M1112" s="182"/>
      <c r="N1112" s="182"/>
      <c r="O1112" s="182"/>
      <c r="P1112" s="182"/>
      <c r="Q1112" s="182"/>
      <c r="R1112" s="182"/>
      <c r="S1112" s="182"/>
      <c r="T1112" s="182"/>
      <c r="U1112" s="182"/>
      <c r="V1112" s="182"/>
      <c r="W1112" s="182"/>
      <c r="X1112" s="182"/>
      <c r="Y1112" s="182"/>
      <c r="Z1112" s="182"/>
      <c r="AA1112" s="182"/>
      <c r="AB1112" s="182"/>
      <c r="AC1112" s="182"/>
      <c r="AD1112" s="182"/>
      <c r="AE1112" s="182"/>
      <c r="AF1112" s="182"/>
      <c r="AG1112" s="182"/>
      <c r="AH1112" s="182"/>
      <c r="AI1112" s="182"/>
      <c r="AJ1112" s="182"/>
      <c r="AK1112" s="182"/>
      <c r="AL1112" s="182"/>
      <c r="AM1112" s="182"/>
      <c r="AN1112" s="182"/>
      <c r="AO1112" s="182"/>
      <c r="AP1112" s="182"/>
      <c r="AQ1112" s="182"/>
      <c r="AR1112" s="182"/>
      <c r="AS1112" s="182"/>
      <c r="AT1112" s="182"/>
      <c r="AU1112" s="182"/>
    </row>
    <row r="1113" ht="15.75" customHeight="1">
      <c r="A1113" s="183">
        <v>44890.0</v>
      </c>
      <c r="B1113" s="184" t="s">
        <v>1312</v>
      </c>
      <c r="C1113" s="173" t="s">
        <v>531</v>
      </c>
      <c r="D1113" s="173" t="s">
        <v>516</v>
      </c>
      <c r="E1113" s="185">
        <v>251143.6</v>
      </c>
      <c r="F1113" s="173" t="s">
        <v>1313</v>
      </c>
      <c r="G1113" s="173" t="s">
        <v>324</v>
      </c>
      <c r="H1113" s="173" t="s">
        <v>66</v>
      </c>
      <c r="I1113" s="173" t="s">
        <v>376</v>
      </c>
      <c r="J1113" s="183"/>
      <c r="K1113" s="183"/>
      <c r="L1113" s="182"/>
      <c r="M1113" s="182"/>
      <c r="N1113" s="182"/>
      <c r="O1113" s="182"/>
      <c r="P1113" s="182"/>
      <c r="Q1113" s="182"/>
      <c r="R1113" s="182"/>
      <c r="S1113" s="182"/>
      <c r="T1113" s="182"/>
      <c r="U1113" s="182"/>
      <c r="V1113" s="182"/>
      <c r="W1113" s="182"/>
      <c r="X1113" s="182"/>
      <c r="Y1113" s="182"/>
      <c r="Z1113" s="182"/>
      <c r="AA1113" s="182"/>
      <c r="AB1113" s="182"/>
      <c r="AC1113" s="182"/>
      <c r="AD1113" s="182"/>
      <c r="AE1113" s="182"/>
      <c r="AF1113" s="182"/>
      <c r="AG1113" s="182"/>
      <c r="AH1113" s="182"/>
      <c r="AI1113" s="182"/>
      <c r="AJ1113" s="182"/>
      <c r="AK1113" s="182"/>
      <c r="AL1113" s="182"/>
      <c r="AM1113" s="182"/>
      <c r="AN1113" s="182"/>
      <c r="AO1113" s="182"/>
      <c r="AP1113" s="182"/>
      <c r="AQ1113" s="182"/>
      <c r="AR1113" s="182"/>
      <c r="AS1113" s="182"/>
      <c r="AT1113" s="182"/>
      <c r="AU1113" s="182"/>
    </row>
    <row r="1114" ht="15.75" customHeight="1">
      <c r="A1114" s="212">
        <v>44909.0</v>
      </c>
      <c r="B1114" s="213" t="s">
        <v>1159</v>
      </c>
      <c r="C1114" s="214" t="s">
        <v>531</v>
      </c>
      <c r="D1114" s="215" t="s">
        <v>525</v>
      </c>
      <c r="E1114" s="216">
        <v>10000.0</v>
      </c>
      <c r="F1114" s="215" t="s">
        <v>1160</v>
      </c>
      <c r="G1114" s="215" t="s">
        <v>324</v>
      </c>
      <c r="H1114" s="215" t="s">
        <v>66</v>
      </c>
      <c r="I1114" s="215" t="s">
        <v>491</v>
      </c>
      <c r="J1114" s="217">
        <v>44609.0</v>
      </c>
      <c r="K1114" s="214" t="s">
        <v>543</v>
      </c>
      <c r="L1114" s="182"/>
      <c r="M1114" s="182"/>
      <c r="N1114" s="182"/>
      <c r="O1114" s="182"/>
      <c r="P1114" s="182"/>
      <c r="Q1114" s="182"/>
      <c r="R1114" s="182"/>
      <c r="S1114" s="182"/>
      <c r="T1114" s="182"/>
      <c r="U1114" s="182"/>
      <c r="V1114" s="182"/>
      <c r="W1114" s="182"/>
      <c r="X1114" s="182"/>
      <c r="Y1114" s="182"/>
      <c r="Z1114" s="182"/>
      <c r="AA1114" s="182"/>
      <c r="AB1114" s="182"/>
      <c r="AC1114" s="182"/>
      <c r="AD1114" s="182"/>
      <c r="AE1114" s="182"/>
      <c r="AF1114" s="182"/>
      <c r="AG1114" s="182"/>
      <c r="AH1114" s="182"/>
      <c r="AI1114" s="182"/>
      <c r="AJ1114" s="182"/>
      <c r="AK1114" s="182"/>
      <c r="AL1114" s="182"/>
      <c r="AM1114" s="182"/>
      <c r="AN1114" s="182"/>
      <c r="AO1114" s="182"/>
      <c r="AP1114" s="182"/>
      <c r="AQ1114" s="182"/>
      <c r="AR1114" s="182"/>
      <c r="AS1114" s="182"/>
      <c r="AT1114" s="182"/>
      <c r="AU1114" s="182"/>
    </row>
    <row r="1115" ht="15.75" customHeight="1">
      <c r="A1115" s="183">
        <v>44911.0</v>
      </c>
      <c r="B1115" s="184" t="s">
        <v>733</v>
      </c>
      <c r="C1115" s="214" t="s">
        <v>531</v>
      </c>
      <c r="D1115" s="173" t="s">
        <v>516</v>
      </c>
      <c r="E1115" s="185">
        <v>115969.72</v>
      </c>
      <c r="F1115" s="173" t="s">
        <v>734</v>
      </c>
      <c r="G1115" s="173" t="s">
        <v>41</v>
      </c>
      <c r="H1115" s="173" t="s">
        <v>42</v>
      </c>
      <c r="I1115" s="173" t="s">
        <v>1467</v>
      </c>
      <c r="J1115" s="220">
        <v>44203.0</v>
      </c>
      <c r="K1115" s="173" t="s">
        <v>529</v>
      </c>
      <c r="L1115" s="182"/>
      <c r="M1115" s="182"/>
      <c r="N1115" s="182"/>
      <c r="O1115" s="182"/>
      <c r="P1115" s="182"/>
      <c r="Q1115" s="182"/>
      <c r="R1115" s="182"/>
      <c r="S1115" s="182"/>
      <c r="T1115" s="182"/>
      <c r="U1115" s="182"/>
      <c r="V1115" s="182"/>
      <c r="W1115" s="182"/>
      <c r="X1115" s="182"/>
      <c r="Y1115" s="182"/>
      <c r="Z1115" s="182"/>
      <c r="AA1115" s="182"/>
      <c r="AB1115" s="182"/>
      <c r="AC1115" s="182"/>
      <c r="AD1115" s="182"/>
      <c r="AE1115" s="182"/>
      <c r="AF1115" s="182"/>
      <c r="AG1115" s="182"/>
      <c r="AH1115" s="182"/>
      <c r="AI1115" s="182"/>
      <c r="AJ1115" s="182"/>
      <c r="AK1115" s="182"/>
      <c r="AL1115" s="182"/>
      <c r="AM1115" s="182"/>
      <c r="AN1115" s="182"/>
      <c r="AO1115" s="182"/>
      <c r="AP1115" s="182"/>
      <c r="AQ1115" s="182"/>
      <c r="AR1115" s="182"/>
      <c r="AS1115" s="182"/>
      <c r="AT1115" s="182"/>
      <c r="AU1115" s="182"/>
    </row>
    <row r="1116" ht="15.75" customHeight="1">
      <c r="A1116" s="183">
        <v>44911.0</v>
      </c>
      <c r="B1116" s="184" t="s">
        <v>1468</v>
      </c>
      <c r="C1116" s="173" t="s">
        <v>515</v>
      </c>
      <c r="D1116" s="173" t="s">
        <v>516</v>
      </c>
      <c r="E1116" s="277">
        <v>6543.8</v>
      </c>
      <c r="F1116" s="173" t="s">
        <v>1469</v>
      </c>
      <c r="G1116" s="173" t="s">
        <v>324</v>
      </c>
      <c r="H1116" s="173" t="s">
        <v>665</v>
      </c>
      <c r="I1116" s="173" t="s">
        <v>462</v>
      </c>
      <c r="J1116" s="183">
        <v>44263.0</v>
      </c>
      <c r="K1116" s="173" t="s">
        <v>611</v>
      </c>
      <c r="L1116" s="182"/>
      <c r="M1116" s="182"/>
      <c r="N1116" s="182"/>
      <c r="O1116" s="182"/>
      <c r="P1116" s="182"/>
      <c r="Q1116" s="182"/>
      <c r="R1116" s="182"/>
      <c r="S1116" s="182"/>
      <c r="T1116" s="182"/>
      <c r="U1116" s="182"/>
      <c r="V1116" s="182"/>
      <c r="W1116" s="182"/>
      <c r="X1116" s="182"/>
      <c r="Y1116" s="182"/>
      <c r="Z1116" s="182"/>
      <c r="AA1116" s="182"/>
      <c r="AB1116" s="182"/>
      <c r="AC1116" s="182"/>
      <c r="AD1116" s="182"/>
      <c r="AE1116" s="182"/>
      <c r="AF1116" s="182"/>
      <c r="AG1116" s="182"/>
      <c r="AH1116" s="182"/>
      <c r="AI1116" s="182"/>
      <c r="AJ1116" s="182"/>
      <c r="AK1116" s="182"/>
      <c r="AL1116" s="182"/>
      <c r="AM1116" s="182"/>
      <c r="AN1116" s="182"/>
      <c r="AO1116" s="182"/>
      <c r="AP1116" s="182"/>
      <c r="AQ1116" s="182"/>
      <c r="AR1116" s="182"/>
      <c r="AS1116" s="182"/>
      <c r="AT1116" s="182"/>
      <c r="AU1116" s="182"/>
    </row>
    <row r="1117" ht="15.75" customHeight="1">
      <c r="A1117" s="183">
        <v>44914.0</v>
      </c>
      <c r="B1117" s="184">
        <v>6604192.0</v>
      </c>
      <c r="C1117" s="173" t="s">
        <v>531</v>
      </c>
      <c r="D1117" s="173" t="s">
        <v>525</v>
      </c>
      <c r="E1117" s="277">
        <v>3700.0</v>
      </c>
      <c r="F1117" s="173" t="s">
        <v>1470</v>
      </c>
      <c r="G1117" s="173" t="s">
        <v>324</v>
      </c>
      <c r="H1117" s="173" t="s">
        <v>42</v>
      </c>
      <c r="I1117" s="173" t="s">
        <v>362</v>
      </c>
      <c r="J1117" s="183">
        <v>44460.0</v>
      </c>
      <c r="K1117" s="173" t="s">
        <v>668</v>
      </c>
      <c r="L1117" s="182"/>
      <c r="M1117" s="182"/>
      <c r="N1117" s="182"/>
      <c r="O1117" s="182"/>
      <c r="P1117" s="182"/>
      <c r="Q1117" s="182"/>
      <c r="R1117" s="182"/>
      <c r="S1117" s="182"/>
      <c r="T1117" s="182"/>
      <c r="U1117" s="182"/>
      <c r="V1117" s="182"/>
      <c r="W1117" s="182"/>
      <c r="X1117" s="182"/>
      <c r="Y1117" s="182"/>
      <c r="Z1117" s="182"/>
      <c r="AA1117" s="182"/>
      <c r="AB1117" s="182"/>
      <c r="AC1117" s="182"/>
      <c r="AD1117" s="182"/>
      <c r="AE1117" s="182"/>
      <c r="AF1117" s="182"/>
      <c r="AG1117" s="182"/>
      <c r="AH1117" s="182"/>
      <c r="AI1117" s="182"/>
      <c r="AJ1117" s="182"/>
      <c r="AK1117" s="182"/>
      <c r="AL1117" s="182"/>
      <c r="AM1117" s="182"/>
      <c r="AN1117" s="182"/>
      <c r="AO1117" s="182"/>
      <c r="AP1117" s="182"/>
      <c r="AQ1117" s="182"/>
      <c r="AR1117" s="182"/>
      <c r="AS1117" s="182"/>
      <c r="AT1117" s="182"/>
      <c r="AU1117" s="182"/>
    </row>
    <row r="1118" ht="15.75" customHeight="1">
      <c r="A1118" s="183">
        <v>44917.0</v>
      </c>
      <c r="B1118" s="184">
        <v>5371919.0</v>
      </c>
      <c r="C1118" s="173" t="s">
        <v>531</v>
      </c>
      <c r="D1118" s="173" t="s">
        <v>525</v>
      </c>
      <c r="E1118" s="277">
        <v>250000.0</v>
      </c>
      <c r="F1118" s="173" t="s">
        <v>1471</v>
      </c>
      <c r="G1118" s="173" t="s">
        <v>41</v>
      </c>
      <c r="H1118" s="173" t="s">
        <v>42</v>
      </c>
      <c r="I1118" s="173" t="s">
        <v>494</v>
      </c>
      <c r="J1118" s="220">
        <v>44714.0</v>
      </c>
      <c r="K1118" s="175" t="s">
        <v>543</v>
      </c>
      <c r="L1118" s="182"/>
      <c r="M1118" s="182"/>
      <c r="N1118" s="182"/>
      <c r="O1118" s="182"/>
      <c r="P1118" s="182"/>
      <c r="Q1118" s="182"/>
      <c r="R1118" s="182"/>
      <c r="S1118" s="182"/>
      <c r="T1118" s="182"/>
      <c r="U1118" s="182"/>
      <c r="V1118" s="182"/>
      <c r="W1118" s="182"/>
      <c r="X1118" s="182"/>
      <c r="Y1118" s="182"/>
      <c r="Z1118" s="182"/>
      <c r="AA1118" s="182"/>
      <c r="AB1118" s="182"/>
      <c r="AC1118" s="182"/>
      <c r="AD1118" s="182"/>
      <c r="AE1118" s="182"/>
      <c r="AF1118" s="182"/>
      <c r="AG1118" s="182"/>
      <c r="AH1118" s="182"/>
      <c r="AI1118" s="182"/>
      <c r="AJ1118" s="182"/>
      <c r="AK1118" s="182"/>
      <c r="AL1118" s="182"/>
      <c r="AM1118" s="182"/>
      <c r="AN1118" s="182"/>
      <c r="AO1118" s="182"/>
      <c r="AP1118" s="182"/>
      <c r="AQ1118" s="182"/>
      <c r="AR1118" s="182"/>
      <c r="AS1118" s="182"/>
      <c r="AT1118" s="182"/>
      <c r="AU1118" s="182"/>
    </row>
    <row r="1119" ht="15.75" customHeight="1">
      <c r="A1119" s="183">
        <v>44917.0</v>
      </c>
      <c r="B1119" s="184">
        <v>3730315.0</v>
      </c>
      <c r="C1119" s="173" t="s">
        <v>531</v>
      </c>
      <c r="D1119" s="173" t="s">
        <v>525</v>
      </c>
      <c r="E1119" s="277">
        <v>150000.0</v>
      </c>
      <c r="F1119" s="173" t="s">
        <v>1472</v>
      </c>
      <c r="G1119" s="173" t="s">
        <v>41</v>
      </c>
      <c r="H1119" s="173" t="s">
        <v>42</v>
      </c>
      <c r="I1119" s="173" t="s">
        <v>494</v>
      </c>
      <c r="J1119" s="220">
        <v>44714.0</v>
      </c>
      <c r="K1119" s="175" t="s">
        <v>543</v>
      </c>
      <c r="L1119" s="182"/>
      <c r="M1119" s="182"/>
      <c r="N1119" s="182"/>
      <c r="O1119" s="182"/>
      <c r="P1119" s="182"/>
      <c r="Q1119" s="182"/>
      <c r="R1119" s="182"/>
      <c r="S1119" s="182"/>
      <c r="T1119" s="182"/>
      <c r="U1119" s="182"/>
      <c r="V1119" s="182"/>
      <c r="W1119" s="182"/>
      <c r="X1119" s="182"/>
      <c r="Y1119" s="182"/>
      <c r="Z1119" s="182"/>
      <c r="AA1119" s="182"/>
      <c r="AB1119" s="182"/>
      <c r="AC1119" s="182"/>
      <c r="AD1119" s="182"/>
      <c r="AE1119" s="182"/>
      <c r="AF1119" s="182"/>
      <c r="AG1119" s="182"/>
      <c r="AH1119" s="182"/>
      <c r="AI1119" s="182"/>
      <c r="AJ1119" s="182"/>
      <c r="AK1119" s="182"/>
      <c r="AL1119" s="182"/>
      <c r="AM1119" s="182"/>
      <c r="AN1119" s="182"/>
      <c r="AO1119" s="182"/>
      <c r="AP1119" s="182"/>
      <c r="AQ1119" s="182"/>
      <c r="AR1119" s="182"/>
      <c r="AS1119" s="182"/>
      <c r="AT1119" s="182"/>
      <c r="AU1119" s="182"/>
    </row>
    <row r="1120" ht="15.75" customHeight="1">
      <c r="A1120" s="183">
        <v>44918.0</v>
      </c>
      <c r="B1120" s="184" t="s">
        <v>1473</v>
      </c>
      <c r="C1120" s="173" t="s">
        <v>531</v>
      </c>
      <c r="D1120" s="173" t="s">
        <v>525</v>
      </c>
      <c r="E1120" s="185">
        <v>54000.0</v>
      </c>
      <c r="F1120" s="173" t="s">
        <v>727</v>
      </c>
      <c r="G1120" s="173" t="s">
        <v>41</v>
      </c>
      <c r="H1120" s="173" t="s">
        <v>42</v>
      </c>
      <c r="I1120" s="173" t="s">
        <v>384</v>
      </c>
      <c r="J1120" s="183">
        <v>44134.0</v>
      </c>
      <c r="K1120" s="173" t="s">
        <v>611</v>
      </c>
      <c r="L1120" s="182"/>
      <c r="M1120" s="182"/>
      <c r="N1120" s="182"/>
      <c r="O1120" s="182"/>
      <c r="P1120" s="182"/>
      <c r="Q1120" s="182"/>
      <c r="R1120" s="182"/>
      <c r="S1120" s="182"/>
      <c r="T1120" s="182"/>
      <c r="U1120" s="182"/>
      <c r="V1120" s="182"/>
      <c r="W1120" s="182"/>
      <c r="X1120" s="182"/>
      <c r="Y1120" s="182"/>
      <c r="Z1120" s="182"/>
      <c r="AA1120" s="182"/>
      <c r="AB1120" s="182"/>
      <c r="AC1120" s="182"/>
      <c r="AD1120" s="182"/>
      <c r="AE1120" s="182"/>
      <c r="AF1120" s="182"/>
      <c r="AG1120" s="182"/>
      <c r="AH1120" s="182"/>
      <c r="AI1120" s="182"/>
      <c r="AJ1120" s="182"/>
      <c r="AK1120" s="182"/>
      <c r="AL1120" s="182"/>
      <c r="AM1120" s="182"/>
      <c r="AN1120" s="182"/>
      <c r="AO1120" s="182"/>
      <c r="AP1120" s="182"/>
      <c r="AQ1120" s="182"/>
      <c r="AR1120" s="182"/>
      <c r="AS1120" s="182"/>
      <c r="AT1120" s="182"/>
      <c r="AU1120" s="182"/>
    </row>
    <row r="1121" ht="15.75" customHeight="1">
      <c r="A1121" s="183">
        <v>44918.0</v>
      </c>
      <c r="B1121" s="184" t="s">
        <v>1474</v>
      </c>
      <c r="C1121" s="173" t="s">
        <v>531</v>
      </c>
      <c r="D1121" s="173" t="s">
        <v>551</v>
      </c>
      <c r="E1121" s="185">
        <v>105535.73</v>
      </c>
      <c r="F1121" s="173" t="s">
        <v>1475</v>
      </c>
      <c r="G1121" s="173" t="s">
        <v>41</v>
      </c>
      <c r="H1121" s="173" t="s">
        <v>42</v>
      </c>
      <c r="I1121" s="173" t="s">
        <v>493</v>
      </c>
      <c r="J1121" s="279">
        <v>44361.0</v>
      </c>
      <c r="K1121" s="173" t="s">
        <v>543</v>
      </c>
      <c r="L1121" s="182"/>
      <c r="M1121" s="182"/>
      <c r="N1121" s="182"/>
      <c r="O1121" s="182"/>
      <c r="P1121" s="182"/>
      <c r="Q1121" s="182"/>
      <c r="R1121" s="182"/>
      <c r="S1121" s="182"/>
      <c r="T1121" s="182"/>
      <c r="U1121" s="182"/>
      <c r="V1121" s="182"/>
      <c r="W1121" s="182"/>
      <c r="X1121" s="182"/>
      <c r="Y1121" s="182"/>
      <c r="Z1121" s="182"/>
      <c r="AA1121" s="182"/>
      <c r="AB1121" s="182"/>
      <c r="AC1121" s="182"/>
      <c r="AD1121" s="182"/>
      <c r="AE1121" s="182"/>
      <c r="AF1121" s="182"/>
      <c r="AG1121" s="182"/>
      <c r="AH1121" s="182"/>
      <c r="AI1121" s="182"/>
      <c r="AJ1121" s="182"/>
      <c r="AK1121" s="182"/>
      <c r="AL1121" s="182"/>
      <c r="AM1121" s="182"/>
      <c r="AN1121" s="182"/>
      <c r="AO1121" s="182"/>
      <c r="AP1121" s="182"/>
      <c r="AQ1121" s="182"/>
      <c r="AR1121" s="182"/>
      <c r="AS1121" s="182"/>
      <c r="AT1121" s="182"/>
      <c r="AU1121" s="182"/>
    </row>
    <row r="1122" ht="15.75" customHeight="1">
      <c r="A1122" s="183">
        <v>44918.0</v>
      </c>
      <c r="B1122" s="184" t="s">
        <v>1146</v>
      </c>
      <c r="C1122" s="173" t="s">
        <v>531</v>
      </c>
      <c r="D1122" s="173" t="s">
        <v>525</v>
      </c>
      <c r="E1122" s="185">
        <v>30000.0</v>
      </c>
      <c r="F1122" s="173" t="s">
        <v>1147</v>
      </c>
      <c r="G1122" s="183" t="s">
        <v>324</v>
      </c>
      <c r="H1122" s="183" t="s">
        <v>42</v>
      </c>
      <c r="I1122" s="183" t="s">
        <v>495</v>
      </c>
      <c r="J1122" s="183">
        <v>44594.0</v>
      </c>
      <c r="K1122" s="183" t="s">
        <v>668</v>
      </c>
      <c r="L1122" s="182"/>
      <c r="M1122" s="182"/>
      <c r="N1122" s="182"/>
      <c r="O1122" s="182"/>
      <c r="P1122" s="182"/>
      <c r="Q1122" s="182"/>
      <c r="R1122" s="182"/>
      <c r="S1122" s="182"/>
      <c r="T1122" s="182"/>
      <c r="U1122" s="182"/>
      <c r="V1122" s="182"/>
      <c r="W1122" s="182"/>
      <c r="X1122" s="182"/>
      <c r="Y1122" s="182"/>
      <c r="Z1122" s="182"/>
      <c r="AA1122" s="182"/>
      <c r="AB1122" s="182"/>
      <c r="AC1122" s="182"/>
      <c r="AD1122" s="182"/>
      <c r="AE1122" s="182"/>
      <c r="AF1122" s="182"/>
      <c r="AG1122" s="182"/>
      <c r="AH1122" s="182"/>
      <c r="AI1122" s="182"/>
      <c r="AJ1122" s="182"/>
      <c r="AK1122" s="182"/>
      <c r="AL1122" s="182"/>
      <c r="AM1122" s="182"/>
      <c r="AN1122" s="182"/>
      <c r="AO1122" s="182"/>
      <c r="AP1122" s="182"/>
      <c r="AQ1122" s="182"/>
      <c r="AR1122" s="182"/>
      <c r="AS1122" s="182"/>
      <c r="AT1122" s="182"/>
      <c r="AU1122" s="182"/>
    </row>
    <row r="1123" ht="15.75" customHeight="1">
      <c r="A1123" s="183">
        <v>44921.0</v>
      </c>
      <c r="B1123" s="184" t="s">
        <v>1334</v>
      </c>
      <c r="C1123" s="173" t="s">
        <v>531</v>
      </c>
      <c r="D1123" s="173" t="s">
        <v>525</v>
      </c>
      <c r="E1123" s="185">
        <v>11000.0</v>
      </c>
      <c r="F1123" s="173" t="s">
        <v>1335</v>
      </c>
      <c r="G1123" s="173" t="s">
        <v>324</v>
      </c>
      <c r="H1123" s="173" t="s">
        <v>42</v>
      </c>
      <c r="I1123" s="173" t="s">
        <v>409</v>
      </c>
      <c r="J1123" s="183">
        <v>44393.0</v>
      </c>
      <c r="K1123" s="173" t="s">
        <v>611</v>
      </c>
      <c r="L1123" s="182"/>
      <c r="M1123" s="182"/>
      <c r="N1123" s="182"/>
      <c r="O1123" s="182"/>
      <c r="P1123" s="182"/>
      <c r="Q1123" s="182"/>
      <c r="R1123" s="182"/>
      <c r="S1123" s="182"/>
      <c r="T1123" s="182"/>
      <c r="U1123" s="182"/>
      <c r="V1123" s="182"/>
      <c r="W1123" s="182"/>
      <c r="X1123" s="182"/>
      <c r="Y1123" s="182"/>
      <c r="Z1123" s="182"/>
      <c r="AA1123" s="182"/>
      <c r="AB1123" s="182"/>
      <c r="AC1123" s="182"/>
      <c r="AD1123" s="182"/>
      <c r="AE1123" s="182"/>
      <c r="AF1123" s="182"/>
      <c r="AG1123" s="182"/>
      <c r="AH1123" s="182"/>
      <c r="AI1123" s="182"/>
      <c r="AJ1123" s="182"/>
      <c r="AK1123" s="182"/>
      <c r="AL1123" s="182"/>
      <c r="AM1123" s="182"/>
      <c r="AN1123" s="182"/>
      <c r="AO1123" s="182"/>
      <c r="AP1123" s="182"/>
      <c r="AQ1123" s="182"/>
      <c r="AR1123" s="182"/>
      <c r="AS1123" s="182"/>
      <c r="AT1123" s="182"/>
      <c r="AU1123" s="182"/>
    </row>
    <row r="1124" ht="15.75" customHeight="1">
      <c r="A1124" s="183">
        <v>44921.0</v>
      </c>
      <c r="B1124" s="184" t="s">
        <v>1476</v>
      </c>
      <c r="C1124" s="173" t="s">
        <v>531</v>
      </c>
      <c r="D1124" s="173" t="s">
        <v>525</v>
      </c>
      <c r="E1124" s="185">
        <v>12000.0</v>
      </c>
      <c r="F1124" s="173" t="s">
        <v>1477</v>
      </c>
      <c r="G1124" s="173" t="s">
        <v>324</v>
      </c>
      <c r="H1124" s="173" t="s">
        <v>42</v>
      </c>
      <c r="I1124" s="173" t="s">
        <v>506</v>
      </c>
      <c r="J1124" s="183">
        <v>44076.0</v>
      </c>
      <c r="K1124" s="173" t="s">
        <v>543</v>
      </c>
      <c r="L1124" s="182"/>
      <c r="M1124" s="182"/>
      <c r="N1124" s="182"/>
      <c r="O1124" s="182"/>
      <c r="P1124" s="182"/>
      <c r="Q1124" s="182"/>
      <c r="R1124" s="182"/>
      <c r="S1124" s="182"/>
      <c r="T1124" s="182"/>
      <c r="U1124" s="182"/>
      <c r="V1124" s="182"/>
      <c r="W1124" s="182"/>
      <c r="X1124" s="182"/>
      <c r="Y1124" s="182"/>
      <c r="Z1124" s="182"/>
      <c r="AA1124" s="182"/>
      <c r="AB1124" s="182"/>
      <c r="AC1124" s="182"/>
      <c r="AD1124" s="182"/>
      <c r="AE1124" s="182"/>
      <c r="AF1124" s="182"/>
      <c r="AG1124" s="182"/>
      <c r="AH1124" s="182"/>
      <c r="AI1124" s="182"/>
      <c r="AJ1124" s="182"/>
      <c r="AK1124" s="182"/>
      <c r="AL1124" s="182"/>
      <c r="AM1124" s="182"/>
      <c r="AN1124" s="182"/>
      <c r="AO1124" s="182"/>
      <c r="AP1124" s="182"/>
      <c r="AQ1124" s="182"/>
      <c r="AR1124" s="182"/>
      <c r="AS1124" s="182"/>
      <c r="AT1124" s="182"/>
      <c r="AU1124" s="182"/>
    </row>
    <row r="1125" ht="15.75" customHeight="1">
      <c r="A1125" s="183">
        <v>44921.0</v>
      </c>
      <c r="B1125" s="184" t="s">
        <v>1478</v>
      </c>
      <c r="C1125" s="173" t="s">
        <v>531</v>
      </c>
      <c r="D1125" s="173" t="s">
        <v>525</v>
      </c>
      <c r="E1125" s="185">
        <v>36019.28</v>
      </c>
      <c r="F1125" s="173" t="s">
        <v>1139</v>
      </c>
      <c r="G1125" s="183" t="s">
        <v>324</v>
      </c>
      <c r="H1125" s="183" t="s">
        <v>66</v>
      </c>
      <c r="I1125" s="183" t="s">
        <v>390</v>
      </c>
      <c r="J1125" s="183">
        <v>44511.0</v>
      </c>
      <c r="K1125" s="183" t="s">
        <v>529</v>
      </c>
      <c r="L1125" s="182"/>
      <c r="M1125" s="182"/>
      <c r="N1125" s="182"/>
      <c r="O1125" s="182"/>
      <c r="P1125" s="182"/>
      <c r="Q1125" s="182"/>
      <c r="R1125" s="182"/>
      <c r="S1125" s="182"/>
      <c r="T1125" s="182"/>
      <c r="U1125" s="182"/>
      <c r="V1125" s="182"/>
      <c r="W1125" s="182"/>
      <c r="X1125" s="182"/>
      <c r="Y1125" s="182"/>
      <c r="Z1125" s="182"/>
      <c r="AA1125" s="182"/>
      <c r="AB1125" s="182"/>
      <c r="AC1125" s="182"/>
      <c r="AD1125" s="182"/>
      <c r="AE1125" s="182"/>
      <c r="AF1125" s="182"/>
      <c r="AG1125" s="182"/>
      <c r="AH1125" s="182"/>
      <c r="AI1125" s="182"/>
      <c r="AJ1125" s="182"/>
      <c r="AK1125" s="182"/>
      <c r="AL1125" s="182"/>
      <c r="AM1125" s="182"/>
      <c r="AN1125" s="182"/>
      <c r="AO1125" s="182"/>
      <c r="AP1125" s="182"/>
      <c r="AQ1125" s="182"/>
      <c r="AR1125" s="182"/>
      <c r="AS1125" s="182"/>
      <c r="AT1125" s="182"/>
      <c r="AU1125" s="182"/>
    </row>
    <row r="1126" ht="15.75" customHeight="1">
      <c r="A1126" s="183">
        <v>44922.0</v>
      </c>
      <c r="B1126" s="184" t="s">
        <v>1309</v>
      </c>
      <c r="C1126" s="173" t="s">
        <v>531</v>
      </c>
      <c r="D1126" s="173" t="s">
        <v>525</v>
      </c>
      <c r="E1126" s="185">
        <v>10000.0</v>
      </c>
      <c r="F1126" s="173" t="s">
        <v>1310</v>
      </c>
      <c r="G1126" s="215" t="s">
        <v>324</v>
      </c>
      <c r="H1126" s="215" t="s">
        <v>66</v>
      </c>
      <c r="I1126" s="215" t="s">
        <v>452</v>
      </c>
      <c r="J1126" s="217">
        <v>44568.0</v>
      </c>
      <c r="K1126" s="214" t="s">
        <v>1311</v>
      </c>
      <c r="L1126" s="182"/>
      <c r="M1126" s="182"/>
      <c r="N1126" s="182"/>
      <c r="O1126" s="182"/>
      <c r="P1126" s="182"/>
      <c r="Q1126" s="182"/>
      <c r="R1126" s="182"/>
      <c r="S1126" s="182"/>
      <c r="T1126" s="182"/>
      <c r="U1126" s="182"/>
      <c r="V1126" s="182"/>
      <c r="W1126" s="182"/>
      <c r="X1126" s="182"/>
      <c r="Y1126" s="182"/>
      <c r="Z1126" s="182"/>
      <c r="AA1126" s="182"/>
      <c r="AB1126" s="182"/>
      <c r="AC1126" s="182"/>
      <c r="AD1126" s="182"/>
      <c r="AE1126" s="182"/>
      <c r="AF1126" s="182"/>
      <c r="AG1126" s="182"/>
      <c r="AH1126" s="182"/>
      <c r="AI1126" s="182"/>
      <c r="AJ1126" s="182"/>
      <c r="AK1126" s="182"/>
      <c r="AL1126" s="182"/>
      <c r="AM1126" s="182"/>
      <c r="AN1126" s="182"/>
      <c r="AO1126" s="182"/>
      <c r="AP1126" s="182"/>
      <c r="AQ1126" s="182"/>
      <c r="AR1126" s="182"/>
      <c r="AS1126" s="182"/>
      <c r="AT1126" s="182"/>
      <c r="AU1126" s="182"/>
    </row>
    <row r="1127" ht="15.75" customHeight="1">
      <c r="A1127" s="183">
        <v>44922.0</v>
      </c>
      <c r="B1127" s="184" t="s">
        <v>1407</v>
      </c>
      <c r="C1127" s="173" t="s">
        <v>531</v>
      </c>
      <c r="D1127" s="173" t="s">
        <v>551</v>
      </c>
      <c r="E1127" s="185">
        <v>44803.44</v>
      </c>
      <c r="F1127" s="173" t="s">
        <v>1408</v>
      </c>
      <c r="G1127" s="173" t="s">
        <v>324</v>
      </c>
      <c r="H1127" s="173" t="s">
        <v>42</v>
      </c>
      <c r="I1127" s="173" t="s">
        <v>479</v>
      </c>
      <c r="J1127" s="280">
        <v>44652.0</v>
      </c>
      <c r="K1127" s="173" t="s">
        <v>668</v>
      </c>
      <c r="L1127" s="182"/>
      <c r="M1127" s="182"/>
      <c r="N1127" s="182"/>
      <c r="O1127" s="182"/>
      <c r="P1127" s="182"/>
      <c r="Q1127" s="182"/>
      <c r="R1127" s="182"/>
      <c r="S1127" s="182"/>
      <c r="T1127" s="182"/>
      <c r="U1127" s="182"/>
      <c r="V1127" s="182"/>
      <c r="W1127" s="182"/>
      <c r="X1127" s="182"/>
      <c r="Y1127" s="182"/>
      <c r="Z1127" s="182"/>
      <c r="AA1127" s="182"/>
      <c r="AB1127" s="182"/>
      <c r="AC1127" s="182"/>
      <c r="AD1127" s="182"/>
      <c r="AE1127" s="182"/>
      <c r="AF1127" s="182"/>
      <c r="AG1127" s="182"/>
      <c r="AH1127" s="182"/>
      <c r="AI1127" s="182"/>
      <c r="AJ1127" s="182"/>
      <c r="AK1127" s="182"/>
      <c r="AL1127" s="182"/>
      <c r="AM1127" s="182"/>
      <c r="AN1127" s="182"/>
      <c r="AO1127" s="182"/>
      <c r="AP1127" s="182"/>
      <c r="AQ1127" s="182"/>
      <c r="AR1127" s="182"/>
      <c r="AS1127" s="182"/>
      <c r="AT1127" s="182"/>
      <c r="AU1127" s="182"/>
    </row>
    <row r="1128" ht="15.75" customHeight="1">
      <c r="A1128" s="183">
        <v>44922.0</v>
      </c>
      <c r="B1128" s="184" t="s">
        <v>1070</v>
      </c>
      <c r="C1128" s="173" t="s">
        <v>531</v>
      </c>
      <c r="D1128" s="173" t="s">
        <v>551</v>
      </c>
      <c r="E1128" s="185">
        <v>25323.14</v>
      </c>
      <c r="F1128" s="173" t="s">
        <v>1479</v>
      </c>
      <c r="G1128" s="173" t="s">
        <v>324</v>
      </c>
      <c r="H1128" s="173" t="s">
        <v>42</v>
      </c>
      <c r="I1128" s="173" t="s">
        <v>409</v>
      </c>
      <c r="J1128" s="220">
        <v>44399.0</v>
      </c>
      <c r="K1128" s="173" t="s">
        <v>529</v>
      </c>
      <c r="L1128" s="182"/>
      <c r="M1128" s="182"/>
      <c r="N1128" s="182"/>
      <c r="O1128" s="182"/>
      <c r="P1128" s="182"/>
      <c r="Q1128" s="182"/>
      <c r="R1128" s="182"/>
      <c r="S1128" s="182"/>
      <c r="T1128" s="182"/>
      <c r="U1128" s="182"/>
      <c r="V1128" s="182"/>
      <c r="W1128" s="182"/>
      <c r="X1128" s="182"/>
      <c r="Y1128" s="182"/>
      <c r="Z1128" s="182"/>
      <c r="AA1128" s="182"/>
      <c r="AB1128" s="182"/>
      <c r="AC1128" s="182"/>
      <c r="AD1128" s="182"/>
      <c r="AE1128" s="182"/>
      <c r="AF1128" s="182"/>
      <c r="AG1128" s="182"/>
      <c r="AH1128" s="182"/>
      <c r="AI1128" s="182"/>
      <c r="AJ1128" s="182"/>
      <c r="AK1128" s="182"/>
      <c r="AL1128" s="182"/>
      <c r="AM1128" s="182"/>
      <c r="AN1128" s="182"/>
      <c r="AO1128" s="182"/>
      <c r="AP1128" s="182"/>
      <c r="AQ1128" s="182"/>
      <c r="AR1128" s="182"/>
      <c r="AS1128" s="182"/>
      <c r="AT1128" s="182"/>
      <c r="AU1128" s="182"/>
    </row>
    <row r="1129" ht="15.75" customHeight="1">
      <c r="A1129" s="183">
        <v>44930.0</v>
      </c>
      <c r="B1129" s="184" t="s">
        <v>1438</v>
      </c>
      <c r="C1129" s="173" t="s">
        <v>531</v>
      </c>
      <c r="D1129" s="173" t="s">
        <v>525</v>
      </c>
      <c r="E1129" s="185">
        <v>5000.0</v>
      </c>
      <c r="F1129" s="173" t="s">
        <v>1439</v>
      </c>
      <c r="G1129" s="173" t="s">
        <v>324</v>
      </c>
      <c r="H1129" s="173" t="s">
        <v>66</v>
      </c>
      <c r="I1129" s="173" t="s">
        <v>452</v>
      </c>
      <c r="J1129" s="217">
        <v>44767.0</v>
      </c>
      <c r="K1129" s="212" t="s">
        <v>668</v>
      </c>
      <c r="L1129" s="182"/>
      <c r="M1129" s="182"/>
      <c r="N1129" s="182"/>
      <c r="O1129" s="182"/>
      <c r="P1129" s="182"/>
      <c r="Q1129" s="182"/>
      <c r="R1129" s="182"/>
      <c r="S1129" s="182"/>
      <c r="T1129" s="182"/>
      <c r="U1129" s="182"/>
      <c r="V1129" s="182"/>
      <c r="W1129" s="182"/>
      <c r="X1129" s="182"/>
      <c r="Y1129" s="182"/>
      <c r="Z1129" s="182"/>
      <c r="AA1129" s="182"/>
      <c r="AB1129" s="182"/>
      <c r="AC1129" s="182"/>
      <c r="AD1129" s="182"/>
      <c r="AE1129" s="182"/>
      <c r="AF1129" s="182"/>
      <c r="AG1129" s="182"/>
      <c r="AH1129" s="182"/>
      <c r="AI1129" s="182"/>
      <c r="AJ1129" s="182"/>
      <c r="AK1129" s="182"/>
      <c r="AL1129" s="182"/>
      <c r="AM1129" s="182"/>
      <c r="AN1129" s="182"/>
      <c r="AO1129" s="182"/>
      <c r="AP1129" s="182"/>
      <c r="AQ1129" s="182"/>
      <c r="AR1129" s="182"/>
      <c r="AS1129" s="182"/>
      <c r="AT1129" s="182"/>
      <c r="AU1129" s="182"/>
    </row>
    <row r="1130" ht="15.75" customHeight="1">
      <c r="A1130" s="183">
        <v>44930.0</v>
      </c>
      <c r="B1130" s="184" t="s">
        <v>686</v>
      </c>
      <c r="C1130" s="173" t="s">
        <v>531</v>
      </c>
      <c r="D1130" s="173" t="s">
        <v>516</v>
      </c>
      <c r="E1130" s="185">
        <v>47562.04</v>
      </c>
      <c r="F1130" s="173" t="s">
        <v>1480</v>
      </c>
      <c r="G1130" s="173" t="s">
        <v>324</v>
      </c>
      <c r="H1130" s="173" t="s">
        <v>42</v>
      </c>
      <c r="I1130" s="173" t="s">
        <v>479</v>
      </c>
      <c r="J1130" s="183">
        <v>44089.0</v>
      </c>
      <c r="K1130" s="173" t="s">
        <v>668</v>
      </c>
      <c r="L1130" s="182"/>
      <c r="M1130" s="182"/>
      <c r="N1130" s="182"/>
      <c r="O1130" s="182"/>
      <c r="P1130" s="182"/>
      <c r="Q1130" s="182"/>
      <c r="R1130" s="182"/>
      <c r="S1130" s="182"/>
      <c r="T1130" s="182"/>
      <c r="U1130" s="182"/>
      <c r="V1130" s="182"/>
      <c r="W1130" s="182"/>
      <c r="X1130" s="182"/>
      <c r="Y1130" s="182"/>
      <c r="Z1130" s="182"/>
      <c r="AA1130" s="182"/>
      <c r="AB1130" s="182"/>
      <c r="AC1130" s="182"/>
      <c r="AD1130" s="182"/>
      <c r="AE1130" s="182"/>
      <c r="AF1130" s="182"/>
      <c r="AG1130" s="182"/>
      <c r="AH1130" s="182"/>
      <c r="AI1130" s="182"/>
      <c r="AJ1130" s="182"/>
      <c r="AK1130" s="182"/>
      <c r="AL1130" s="182"/>
      <c r="AM1130" s="182"/>
      <c r="AN1130" s="182"/>
      <c r="AO1130" s="182"/>
      <c r="AP1130" s="182"/>
      <c r="AQ1130" s="182"/>
      <c r="AR1130" s="182"/>
      <c r="AS1130" s="182"/>
      <c r="AT1130" s="182"/>
      <c r="AU1130" s="182"/>
    </row>
    <row r="1131" ht="15.75" customHeight="1">
      <c r="A1131" s="183">
        <v>44932.0</v>
      </c>
      <c r="B1131" s="184" t="s">
        <v>1481</v>
      </c>
      <c r="C1131" s="173" t="s">
        <v>531</v>
      </c>
      <c r="D1131" s="173" t="s">
        <v>525</v>
      </c>
      <c r="E1131" s="185">
        <v>39735.11</v>
      </c>
      <c r="F1131" s="215" t="s">
        <v>1194</v>
      </c>
      <c r="G1131" s="215" t="s">
        <v>324</v>
      </c>
      <c r="H1131" s="215" t="s">
        <v>66</v>
      </c>
      <c r="I1131" s="215" t="s">
        <v>491</v>
      </c>
      <c r="J1131" s="217">
        <v>44645.0</v>
      </c>
      <c r="K1131" s="214" t="s">
        <v>529</v>
      </c>
      <c r="L1131" s="182"/>
      <c r="M1131" s="182"/>
      <c r="N1131" s="182"/>
      <c r="O1131" s="182"/>
      <c r="P1131" s="182"/>
      <c r="Q1131" s="182"/>
      <c r="R1131" s="182"/>
      <c r="S1131" s="182"/>
      <c r="T1131" s="182"/>
      <c r="U1131" s="182"/>
      <c r="V1131" s="182"/>
      <c r="W1131" s="182"/>
      <c r="X1131" s="182"/>
      <c r="Y1131" s="182"/>
      <c r="Z1131" s="182"/>
      <c r="AA1131" s="182"/>
      <c r="AB1131" s="182"/>
      <c r="AC1131" s="182"/>
      <c r="AD1131" s="182"/>
      <c r="AE1131" s="182"/>
      <c r="AF1131" s="182"/>
      <c r="AG1131" s="182"/>
      <c r="AH1131" s="182"/>
      <c r="AI1131" s="182"/>
      <c r="AJ1131" s="182"/>
      <c r="AK1131" s="182"/>
      <c r="AL1131" s="182"/>
      <c r="AM1131" s="182"/>
      <c r="AN1131" s="182"/>
      <c r="AO1131" s="182"/>
      <c r="AP1131" s="182"/>
      <c r="AQ1131" s="182"/>
      <c r="AR1131" s="182"/>
      <c r="AS1131" s="182"/>
      <c r="AT1131" s="182"/>
      <c r="AU1131" s="182"/>
    </row>
    <row r="1132" ht="15.75" customHeight="1">
      <c r="A1132" s="183">
        <v>44565.0</v>
      </c>
      <c r="B1132" s="184" t="s">
        <v>1334</v>
      </c>
      <c r="C1132" s="173" t="s">
        <v>531</v>
      </c>
      <c r="D1132" s="173" t="s">
        <v>525</v>
      </c>
      <c r="E1132" s="185">
        <v>18000.0</v>
      </c>
      <c r="F1132" s="173" t="s">
        <v>1335</v>
      </c>
      <c r="G1132" s="173" t="s">
        <v>324</v>
      </c>
      <c r="H1132" s="173" t="s">
        <v>42</v>
      </c>
      <c r="I1132" s="173" t="s">
        <v>409</v>
      </c>
      <c r="J1132" s="183">
        <v>44393.0</v>
      </c>
      <c r="K1132" s="173" t="s">
        <v>611</v>
      </c>
      <c r="L1132" s="182"/>
      <c r="M1132" s="182"/>
      <c r="N1132" s="182"/>
      <c r="O1132" s="182"/>
      <c r="P1132" s="182"/>
      <c r="Q1132" s="182"/>
      <c r="R1132" s="182"/>
      <c r="S1132" s="182"/>
      <c r="T1132" s="182"/>
      <c r="U1132" s="182"/>
      <c r="V1132" s="182"/>
      <c r="W1132" s="182"/>
      <c r="X1132" s="182"/>
      <c r="Y1132" s="182"/>
      <c r="Z1132" s="182"/>
      <c r="AA1132" s="182"/>
      <c r="AB1132" s="182"/>
      <c r="AC1132" s="182"/>
      <c r="AD1132" s="182"/>
      <c r="AE1132" s="182"/>
      <c r="AF1132" s="182"/>
      <c r="AG1132" s="182"/>
      <c r="AH1132" s="182"/>
      <c r="AI1132" s="182"/>
      <c r="AJ1132" s="182"/>
      <c r="AK1132" s="182"/>
      <c r="AL1132" s="182"/>
      <c r="AM1132" s="182"/>
      <c r="AN1132" s="182"/>
      <c r="AO1132" s="182"/>
      <c r="AP1132" s="182"/>
      <c r="AQ1132" s="182"/>
      <c r="AR1132" s="182"/>
      <c r="AS1132" s="182"/>
      <c r="AT1132" s="182"/>
      <c r="AU1132" s="182"/>
    </row>
    <row r="1133" ht="15.75" customHeight="1">
      <c r="A1133" s="183">
        <v>44935.0</v>
      </c>
      <c r="B1133" s="184" t="s">
        <v>1482</v>
      </c>
      <c r="C1133" s="173" t="s">
        <v>38</v>
      </c>
      <c r="D1133" s="173" t="s">
        <v>525</v>
      </c>
      <c r="E1133" s="185">
        <v>51409.52</v>
      </c>
      <c r="F1133" s="173" t="s">
        <v>1483</v>
      </c>
      <c r="G1133" s="173" t="s">
        <v>324</v>
      </c>
      <c r="H1133" s="173" t="s">
        <v>66</v>
      </c>
      <c r="I1133" s="173" t="s">
        <v>360</v>
      </c>
      <c r="J1133" s="183">
        <v>44951.0</v>
      </c>
      <c r="K1133" s="173" t="s">
        <v>668</v>
      </c>
      <c r="L1133" s="182"/>
      <c r="M1133" s="182"/>
      <c r="N1133" s="182"/>
      <c r="O1133" s="182"/>
      <c r="P1133" s="182"/>
      <c r="Q1133" s="182"/>
      <c r="R1133" s="182"/>
      <c r="S1133" s="182"/>
      <c r="T1133" s="182"/>
      <c r="U1133" s="182"/>
      <c r="V1133" s="182"/>
      <c r="W1133" s="182"/>
      <c r="X1133" s="182"/>
      <c r="Y1133" s="182"/>
      <c r="Z1133" s="182"/>
      <c r="AA1133" s="182"/>
      <c r="AB1133" s="182"/>
      <c r="AC1133" s="182"/>
      <c r="AD1133" s="182"/>
      <c r="AE1133" s="182"/>
      <c r="AF1133" s="182"/>
      <c r="AG1133" s="182"/>
      <c r="AH1133" s="182"/>
      <c r="AI1133" s="182"/>
      <c r="AJ1133" s="182"/>
      <c r="AK1133" s="182"/>
      <c r="AL1133" s="182"/>
      <c r="AM1133" s="182"/>
      <c r="AN1133" s="182"/>
      <c r="AO1133" s="182"/>
      <c r="AP1133" s="182"/>
      <c r="AQ1133" s="182"/>
      <c r="AR1133" s="182"/>
      <c r="AS1133" s="182"/>
      <c r="AT1133" s="182"/>
      <c r="AU1133" s="182"/>
    </row>
    <row r="1134" ht="15.75" customHeight="1">
      <c r="A1134" s="183"/>
      <c r="B1134" s="184" t="s">
        <v>1484</v>
      </c>
      <c r="C1134" s="173" t="s">
        <v>38</v>
      </c>
      <c r="D1134" s="173" t="s">
        <v>525</v>
      </c>
      <c r="E1134" s="185">
        <v>9000.0</v>
      </c>
      <c r="F1134" s="173" t="s">
        <v>1485</v>
      </c>
      <c r="G1134" s="173" t="s">
        <v>324</v>
      </c>
      <c r="H1134" s="173" t="s">
        <v>42</v>
      </c>
      <c r="I1134" s="173" t="s">
        <v>479</v>
      </c>
      <c r="J1134" s="183">
        <v>44888.0</v>
      </c>
      <c r="K1134" s="173" t="s">
        <v>668</v>
      </c>
      <c r="L1134" s="182"/>
      <c r="M1134" s="182"/>
      <c r="N1134" s="182"/>
      <c r="O1134" s="182"/>
      <c r="P1134" s="182"/>
      <c r="Q1134" s="182"/>
      <c r="R1134" s="182"/>
      <c r="S1134" s="182"/>
      <c r="T1134" s="182"/>
      <c r="U1134" s="182"/>
      <c r="V1134" s="182"/>
      <c r="W1134" s="182"/>
      <c r="X1134" s="182"/>
      <c r="Y1134" s="182"/>
      <c r="Z1134" s="182"/>
      <c r="AA1134" s="182"/>
      <c r="AB1134" s="182"/>
      <c r="AC1134" s="182"/>
      <c r="AD1134" s="182"/>
      <c r="AE1134" s="182"/>
      <c r="AF1134" s="182"/>
      <c r="AG1134" s="182"/>
      <c r="AH1134" s="182"/>
      <c r="AI1134" s="182"/>
      <c r="AJ1134" s="182"/>
      <c r="AK1134" s="182"/>
      <c r="AL1134" s="182"/>
      <c r="AM1134" s="182"/>
      <c r="AN1134" s="182"/>
      <c r="AO1134" s="182"/>
      <c r="AP1134" s="182"/>
      <c r="AQ1134" s="182"/>
      <c r="AR1134" s="182"/>
      <c r="AS1134" s="182"/>
      <c r="AT1134" s="182"/>
      <c r="AU1134" s="182"/>
    </row>
    <row r="1135" ht="15.75" customHeight="1">
      <c r="A1135" s="183">
        <v>44565.0</v>
      </c>
      <c r="B1135" s="184" t="s">
        <v>1334</v>
      </c>
      <c r="C1135" s="173" t="s">
        <v>531</v>
      </c>
      <c r="D1135" s="173" t="s">
        <v>525</v>
      </c>
      <c r="E1135" s="185">
        <v>9500.0</v>
      </c>
      <c r="F1135" s="173" t="s">
        <v>1335</v>
      </c>
      <c r="G1135" s="173" t="s">
        <v>324</v>
      </c>
      <c r="H1135" s="173" t="s">
        <v>42</v>
      </c>
      <c r="I1135" s="173" t="s">
        <v>409</v>
      </c>
      <c r="J1135" s="183">
        <v>44393.0</v>
      </c>
      <c r="K1135" s="173" t="s">
        <v>611</v>
      </c>
      <c r="L1135" s="182"/>
      <c r="M1135" s="182"/>
      <c r="N1135" s="182"/>
      <c r="O1135" s="182"/>
      <c r="P1135" s="182"/>
      <c r="Q1135" s="182"/>
      <c r="R1135" s="182"/>
      <c r="S1135" s="182"/>
      <c r="T1135" s="182"/>
      <c r="U1135" s="182"/>
      <c r="V1135" s="182"/>
      <c r="W1135" s="182"/>
      <c r="X1135" s="182"/>
      <c r="Y1135" s="182"/>
      <c r="Z1135" s="182"/>
      <c r="AA1135" s="182"/>
      <c r="AB1135" s="182"/>
      <c r="AC1135" s="182"/>
      <c r="AD1135" s="182"/>
      <c r="AE1135" s="182"/>
      <c r="AF1135" s="182"/>
      <c r="AG1135" s="182"/>
      <c r="AH1135" s="182"/>
      <c r="AI1135" s="182"/>
      <c r="AJ1135" s="182"/>
      <c r="AK1135" s="182"/>
      <c r="AL1135" s="182"/>
      <c r="AM1135" s="182"/>
      <c r="AN1135" s="182"/>
      <c r="AO1135" s="182"/>
      <c r="AP1135" s="182"/>
      <c r="AQ1135" s="182"/>
      <c r="AR1135" s="182"/>
      <c r="AS1135" s="182"/>
      <c r="AT1135" s="182"/>
      <c r="AU1135" s="182"/>
    </row>
    <row r="1136" ht="15.75" customHeight="1">
      <c r="A1136" s="183">
        <v>44937.0</v>
      </c>
      <c r="B1136" s="184" t="s">
        <v>609</v>
      </c>
      <c r="C1136" s="173" t="s">
        <v>565</v>
      </c>
      <c r="D1136" s="173" t="s">
        <v>525</v>
      </c>
      <c r="E1136" s="185">
        <v>10000.0</v>
      </c>
      <c r="F1136" s="173" t="s">
        <v>1486</v>
      </c>
      <c r="G1136" s="173" t="s">
        <v>324</v>
      </c>
      <c r="H1136" s="173" t="s">
        <v>42</v>
      </c>
      <c r="I1136" s="173" t="s">
        <v>409</v>
      </c>
      <c r="J1136" s="183">
        <v>43934.0</v>
      </c>
      <c r="K1136" s="173" t="s">
        <v>611</v>
      </c>
      <c r="L1136" s="182"/>
      <c r="M1136" s="182"/>
      <c r="N1136" s="182"/>
      <c r="O1136" s="182"/>
      <c r="P1136" s="182"/>
      <c r="Q1136" s="182"/>
      <c r="R1136" s="182"/>
      <c r="S1136" s="182"/>
      <c r="T1136" s="182"/>
      <c r="U1136" s="182"/>
      <c r="V1136" s="182"/>
      <c r="W1136" s="182"/>
      <c r="X1136" s="182"/>
      <c r="Y1136" s="182"/>
      <c r="Z1136" s="182"/>
      <c r="AA1136" s="182"/>
      <c r="AB1136" s="182"/>
      <c r="AC1136" s="182"/>
      <c r="AD1136" s="182"/>
      <c r="AE1136" s="182"/>
      <c r="AF1136" s="182"/>
      <c r="AG1136" s="182"/>
      <c r="AH1136" s="182"/>
      <c r="AI1136" s="182"/>
      <c r="AJ1136" s="182"/>
      <c r="AK1136" s="182"/>
      <c r="AL1136" s="182"/>
      <c r="AM1136" s="182"/>
      <c r="AN1136" s="182"/>
      <c r="AO1136" s="182"/>
      <c r="AP1136" s="182"/>
      <c r="AQ1136" s="182"/>
      <c r="AR1136" s="182"/>
      <c r="AS1136" s="182"/>
      <c r="AT1136" s="182"/>
      <c r="AU1136" s="182"/>
    </row>
    <row r="1137" ht="15.75" customHeight="1">
      <c r="A1137" s="183">
        <v>44935.0</v>
      </c>
      <c r="B1137" s="184" t="s">
        <v>1487</v>
      </c>
      <c r="C1137" s="173" t="s">
        <v>531</v>
      </c>
      <c r="D1137" s="173" t="s">
        <v>551</v>
      </c>
      <c r="E1137" s="185" t="s">
        <v>1488</v>
      </c>
      <c r="F1137" s="177" t="s">
        <v>1489</v>
      </c>
      <c r="G1137" s="173" t="s">
        <v>324</v>
      </c>
      <c r="H1137" s="173" t="s">
        <v>66</v>
      </c>
      <c r="I1137" s="173" t="s">
        <v>376</v>
      </c>
      <c r="J1137" s="173" t="s">
        <v>1490</v>
      </c>
      <c r="K1137" s="173" t="s">
        <v>529</v>
      </c>
      <c r="L1137" s="182"/>
      <c r="M1137" s="182"/>
      <c r="N1137" s="182"/>
      <c r="O1137" s="182"/>
      <c r="P1137" s="182"/>
      <c r="Q1137" s="182"/>
      <c r="R1137" s="182"/>
      <c r="S1137" s="182"/>
      <c r="T1137" s="182"/>
      <c r="U1137" s="182"/>
      <c r="V1137" s="182"/>
      <c r="W1137" s="182"/>
      <c r="X1137" s="182"/>
      <c r="Y1137" s="182"/>
      <c r="Z1137" s="182"/>
      <c r="AA1137" s="182"/>
      <c r="AB1137" s="182"/>
      <c r="AC1137" s="182"/>
      <c r="AD1137" s="182"/>
      <c r="AE1137" s="182"/>
      <c r="AF1137" s="182"/>
      <c r="AG1137" s="182"/>
      <c r="AH1137" s="182"/>
      <c r="AI1137" s="182"/>
      <c r="AJ1137" s="182"/>
      <c r="AK1137" s="182"/>
      <c r="AL1137" s="182"/>
      <c r="AM1137" s="182"/>
      <c r="AN1137" s="182"/>
      <c r="AO1137" s="182"/>
      <c r="AP1137" s="182"/>
      <c r="AQ1137" s="182"/>
      <c r="AR1137" s="182"/>
      <c r="AS1137" s="182"/>
      <c r="AT1137" s="182"/>
      <c r="AU1137" s="182"/>
    </row>
    <row r="1138" ht="15.75" customHeight="1">
      <c r="A1138" s="183">
        <v>44949.0</v>
      </c>
      <c r="B1138" s="184" t="s">
        <v>1309</v>
      </c>
      <c r="C1138" s="173" t="s">
        <v>531</v>
      </c>
      <c r="D1138" s="173" t="s">
        <v>551</v>
      </c>
      <c r="E1138" s="185">
        <v>4119326.59</v>
      </c>
      <c r="F1138" s="173" t="s">
        <v>1310</v>
      </c>
      <c r="G1138" s="215" t="s">
        <v>324</v>
      </c>
      <c r="H1138" s="215" t="s">
        <v>66</v>
      </c>
      <c r="I1138" s="215" t="s">
        <v>452</v>
      </c>
      <c r="J1138" s="217">
        <v>44568.0</v>
      </c>
      <c r="K1138" s="214" t="s">
        <v>1311</v>
      </c>
      <c r="L1138" s="182"/>
      <c r="M1138" s="182"/>
      <c r="N1138" s="182"/>
      <c r="O1138" s="182"/>
      <c r="P1138" s="182"/>
      <c r="Q1138" s="182"/>
      <c r="R1138" s="182"/>
      <c r="S1138" s="182"/>
      <c r="T1138" s="182"/>
      <c r="U1138" s="182"/>
      <c r="V1138" s="182"/>
      <c r="W1138" s="182"/>
      <c r="X1138" s="182"/>
      <c r="Y1138" s="182"/>
      <c r="Z1138" s="182"/>
      <c r="AA1138" s="182"/>
      <c r="AB1138" s="182"/>
      <c r="AC1138" s="182"/>
      <c r="AD1138" s="182"/>
      <c r="AE1138" s="182"/>
      <c r="AF1138" s="182"/>
      <c r="AG1138" s="182"/>
      <c r="AH1138" s="182"/>
      <c r="AI1138" s="182"/>
      <c r="AJ1138" s="182"/>
      <c r="AK1138" s="182"/>
      <c r="AL1138" s="182"/>
      <c r="AM1138" s="182"/>
      <c r="AN1138" s="182"/>
      <c r="AO1138" s="182"/>
      <c r="AP1138" s="182"/>
      <c r="AQ1138" s="182"/>
      <c r="AR1138" s="182"/>
      <c r="AS1138" s="182"/>
      <c r="AT1138" s="182"/>
      <c r="AU1138" s="182"/>
    </row>
    <row r="1139" ht="15.75" customHeight="1">
      <c r="A1139" s="183">
        <v>44931.0</v>
      </c>
      <c r="B1139" s="281" t="s">
        <v>729</v>
      </c>
      <c r="C1139" s="173" t="s">
        <v>531</v>
      </c>
      <c r="D1139" s="173" t="s">
        <v>551</v>
      </c>
      <c r="E1139" s="185">
        <v>97046.39</v>
      </c>
      <c r="F1139" s="176" t="s">
        <v>730</v>
      </c>
      <c r="G1139" s="173" t="s">
        <v>41</v>
      </c>
      <c r="H1139" s="173" t="s">
        <v>42</v>
      </c>
      <c r="I1139" s="173" t="s">
        <v>401</v>
      </c>
      <c r="J1139" s="183">
        <v>44180.0</v>
      </c>
      <c r="K1139" s="173" t="s">
        <v>529</v>
      </c>
      <c r="L1139" s="182"/>
      <c r="M1139" s="182"/>
      <c r="N1139" s="182"/>
      <c r="O1139" s="182"/>
      <c r="P1139" s="182"/>
      <c r="Q1139" s="182"/>
      <c r="R1139" s="182"/>
      <c r="S1139" s="182"/>
      <c r="T1139" s="182"/>
      <c r="U1139" s="182"/>
      <c r="V1139" s="182"/>
      <c r="W1139" s="182"/>
      <c r="X1139" s="182"/>
      <c r="Y1139" s="182"/>
      <c r="Z1139" s="182"/>
      <c r="AA1139" s="182"/>
      <c r="AB1139" s="182"/>
      <c r="AC1139" s="182"/>
      <c r="AD1139" s="182"/>
      <c r="AE1139" s="182"/>
      <c r="AF1139" s="182"/>
      <c r="AG1139" s="182"/>
      <c r="AH1139" s="182"/>
      <c r="AI1139" s="182"/>
      <c r="AJ1139" s="182"/>
      <c r="AK1139" s="182"/>
      <c r="AL1139" s="182"/>
      <c r="AM1139" s="182"/>
      <c r="AN1139" s="182"/>
      <c r="AO1139" s="182"/>
      <c r="AP1139" s="182"/>
      <c r="AQ1139" s="182"/>
      <c r="AR1139" s="182"/>
      <c r="AS1139" s="182"/>
      <c r="AT1139" s="182"/>
      <c r="AU1139" s="182"/>
    </row>
    <row r="1140" ht="15.75" customHeight="1">
      <c r="A1140" s="183">
        <v>44938.0</v>
      </c>
      <c r="B1140" s="184" t="s">
        <v>1491</v>
      </c>
      <c r="C1140" s="173" t="s">
        <v>38</v>
      </c>
      <c r="D1140" s="173" t="s">
        <v>525</v>
      </c>
      <c r="E1140" s="185">
        <v>13092.93</v>
      </c>
      <c r="F1140" s="173" t="s">
        <v>1492</v>
      </c>
      <c r="G1140" s="173" t="s">
        <v>324</v>
      </c>
      <c r="H1140" s="173" t="s">
        <v>66</v>
      </c>
      <c r="I1140" s="173" t="s">
        <v>376</v>
      </c>
      <c r="J1140" s="280">
        <v>44951.0</v>
      </c>
      <c r="K1140" s="173" t="s">
        <v>668</v>
      </c>
      <c r="L1140" s="182"/>
      <c r="M1140" s="182"/>
      <c r="N1140" s="182"/>
      <c r="O1140" s="182"/>
      <c r="P1140" s="182"/>
      <c r="Q1140" s="182"/>
      <c r="R1140" s="182"/>
      <c r="S1140" s="182"/>
      <c r="T1140" s="182"/>
      <c r="U1140" s="182"/>
      <c r="V1140" s="182"/>
      <c r="W1140" s="182"/>
      <c r="X1140" s="182"/>
      <c r="Y1140" s="182"/>
      <c r="Z1140" s="182"/>
      <c r="AA1140" s="182"/>
      <c r="AB1140" s="182"/>
      <c r="AC1140" s="182"/>
      <c r="AD1140" s="182"/>
      <c r="AE1140" s="182"/>
      <c r="AF1140" s="182"/>
      <c r="AG1140" s="182"/>
      <c r="AH1140" s="182"/>
      <c r="AI1140" s="182"/>
      <c r="AJ1140" s="182"/>
      <c r="AK1140" s="182"/>
      <c r="AL1140" s="182"/>
      <c r="AM1140" s="182"/>
      <c r="AN1140" s="182"/>
      <c r="AO1140" s="182"/>
      <c r="AP1140" s="182"/>
      <c r="AQ1140" s="182"/>
      <c r="AR1140" s="182"/>
      <c r="AS1140" s="182"/>
      <c r="AT1140" s="182"/>
      <c r="AU1140" s="182"/>
    </row>
    <row r="1141" ht="15.75" customHeight="1">
      <c r="A1141" s="183">
        <v>44939.0</v>
      </c>
      <c r="B1141" s="184" t="s">
        <v>1438</v>
      </c>
      <c r="C1141" s="173" t="s">
        <v>531</v>
      </c>
      <c r="D1141" s="173" t="s">
        <v>525</v>
      </c>
      <c r="E1141" s="185">
        <v>1000.0</v>
      </c>
      <c r="F1141" s="173" t="s">
        <v>1439</v>
      </c>
      <c r="G1141" s="173" t="s">
        <v>324</v>
      </c>
      <c r="H1141" s="173" t="s">
        <v>66</v>
      </c>
      <c r="I1141" s="173" t="s">
        <v>452</v>
      </c>
      <c r="J1141" s="280">
        <v>44767.0</v>
      </c>
      <c r="K1141" s="173" t="s">
        <v>668</v>
      </c>
      <c r="L1141" s="182"/>
      <c r="M1141" s="182"/>
      <c r="N1141" s="182"/>
      <c r="O1141" s="182"/>
      <c r="P1141" s="182"/>
      <c r="Q1141" s="182"/>
      <c r="R1141" s="182"/>
      <c r="S1141" s="182"/>
      <c r="T1141" s="182"/>
      <c r="U1141" s="182"/>
      <c r="V1141" s="182"/>
      <c r="W1141" s="182"/>
      <c r="X1141" s="182"/>
      <c r="Y1141" s="182"/>
      <c r="Z1141" s="182"/>
      <c r="AA1141" s="182"/>
      <c r="AB1141" s="182"/>
      <c r="AC1141" s="182"/>
      <c r="AD1141" s="182"/>
      <c r="AE1141" s="182"/>
      <c r="AF1141" s="182"/>
      <c r="AG1141" s="182"/>
      <c r="AH1141" s="182"/>
      <c r="AI1141" s="182"/>
      <c r="AJ1141" s="182"/>
      <c r="AK1141" s="182"/>
      <c r="AL1141" s="182"/>
      <c r="AM1141" s="182"/>
      <c r="AN1141" s="182"/>
      <c r="AO1141" s="182"/>
      <c r="AP1141" s="182"/>
      <c r="AQ1141" s="182"/>
      <c r="AR1141" s="182"/>
      <c r="AS1141" s="182"/>
      <c r="AT1141" s="182"/>
      <c r="AU1141" s="182"/>
    </row>
    <row r="1142" ht="15.75" customHeight="1">
      <c r="A1142" s="210"/>
      <c r="B1142" s="193"/>
      <c r="C1142" s="202"/>
      <c r="D1142" s="202"/>
      <c r="E1142" s="192"/>
      <c r="F1142" s="210"/>
      <c r="G1142" s="210"/>
      <c r="H1142" s="210"/>
      <c r="I1142" s="210"/>
      <c r="J1142" s="210"/>
      <c r="K1142" s="210"/>
      <c r="L1142" s="182"/>
      <c r="M1142" s="182"/>
      <c r="N1142" s="182"/>
      <c r="O1142" s="182"/>
      <c r="P1142" s="182"/>
      <c r="Q1142" s="182"/>
      <c r="R1142" s="182"/>
      <c r="S1142" s="182"/>
      <c r="T1142" s="182"/>
      <c r="U1142" s="182"/>
      <c r="V1142" s="182"/>
      <c r="W1142" s="182"/>
      <c r="X1142" s="182"/>
      <c r="Y1142" s="182"/>
      <c r="Z1142" s="182"/>
      <c r="AA1142" s="182"/>
      <c r="AB1142" s="182"/>
      <c r="AC1142" s="182"/>
      <c r="AD1142" s="182"/>
      <c r="AE1142" s="182"/>
      <c r="AF1142" s="182"/>
      <c r="AG1142" s="182"/>
      <c r="AH1142" s="182"/>
      <c r="AI1142" s="182"/>
      <c r="AJ1142" s="182"/>
      <c r="AK1142" s="182"/>
      <c r="AL1142" s="182"/>
      <c r="AM1142" s="182"/>
      <c r="AN1142" s="182"/>
      <c r="AO1142" s="182"/>
      <c r="AP1142" s="182"/>
      <c r="AQ1142" s="182"/>
      <c r="AR1142" s="182"/>
      <c r="AS1142" s="182"/>
      <c r="AT1142" s="182"/>
      <c r="AU1142" s="182"/>
    </row>
    <row r="1143" ht="15.75" customHeight="1">
      <c r="A1143" s="210"/>
      <c r="B1143" s="193"/>
      <c r="C1143" s="202"/>
      <c r="D1143" s="202"/>
      <c r="E1143" s="192"/>
      <c r="F1143" s="210"/>
      <c r="G1143" s="210"/>
      <c r="H1143" s="210"/>
      <c r="I1143" s="210"/>
      <c r="J1143" s="210"/>
      <c r="K1143" s="210"/>
      <c r="L1143" s="182"/>
      <c r="M1143" s="182"/>
      <c r="N1143" s="182"/>
      <c r="O1143" s="182"/>
      <c r="P1143" s="182"/>
      <c r="Q1143" s="182"/>
      <c r="R1143" s="182"/>
      <c r="S1143" s="182"/>
      <c r="T1143" s="182"/>
      <c r="U1143" s="182"/>
      <c r="V1143" s="182"/>
      <c r="W1143" s="182"/>
      <c r="X1143" s="182"/>
      <c r="Y1143" s="182"/>
      <c r="Z1143" s="182"/>
      <c r="AA1143" s="182"/>
      <c r="AB1143" s="182"/>
      <c r="AC1143" s="182"/>
      <c r="AD1143" s="182"/>
      <c r="AE1143" s="182"/>
      <c r="AF1143" s="182"/>
      <c r="AG1143" s="182"/>
      <c r="AH1143" s="182"/>
      <c r="AI1143" s="182"/>
      <c r="AJ1143" s="182"/>
      <c r="AK1143" s="182"/>
      <c r="AL1143" s="182"/>
      <c r="AM1143" s="182"/>
      <c r="AN1143" s="182"/>
      <c r="AO1143" s="182"/>
      <c r="AP1143" s="182"/>
      <c r="AQ1143" s="182"/>
      <c r="AR1143" s="182"/>
      <c r="AS1143" s="182"/>
      <c r="AT1143" s="182"/>
      <c r="AU1143" s="182"/>
    </row>
    <row r="1144" ht="15.75" customHeight="1">
      <c r="A1144" s="210"/>
      <c r="B1144" s="193"/>
      <c r="C1144" s="202"/>
      <c r="D1144" s="202"/>
      <c r="E1144" s="192"/>
      <c r="F1144" s="210"/>
      <c r="G1144" s="210"/>
      <c r="H1144" s="210"/>
      <c r="I1144" s="210"/>
      <c r="J1144" s="210"/>
      <c r="K1144" s="210"/>
      <c r="L1144" s="182"/>
      <c r="M1144" s="182"/>
      <c r="N1144" s="182"/>
      <c r="O1144" s="182"/>
      <c r="P1144" s="182"/>
      <c r="Q1144" s="182"/>
      <c r="R1144" s="182"/>
      <c r="S1144" s="182"/>
      <c r="T1144" s="182"/>
      <c r="U1144" s="182"/>
      <c r="V1144" s="182"/>
      <c r="W1144" s="182"/>
      <c r="X1144" s="182"/>
      <c r="Y1144" s="182"/>
      <c r="Z1144" s="182"/>
      <c r="AA1144" s="182"/>
      <c r="AB1144" s="182"/>
      <c r="AC1144" s="182"/>
      <c r="AD1144" s="182"/>
      <c r="AE1144" s="182"/>
      <c r="AF1144" s="182"/>
      <c r="AG1144" s="182"/>
      <c r="AH1144" s="182"/>
      <c r="AI1144" s="182"/>
      <c r="AJ1144" s="182"/>
      <c r="AK1144" s="182"/>
      <c r="AL1144" s="182"/>
      <c r="AM1144" s="182"/>
      <c r="AN1144" s="182"/>
      <c r="AO1144" s="182"/>
      <c r="AP1144" s="182"/>
      <c r="AQ1144" s="182"/>
      <c r="AR1144" s="182"/>
      <c r="AS1144" s="182"/>
      <c r="AT1144" s="182"/>
      <c r="AU1144" s="182"/>
    </row>
    <row r="1145" ht="15.75" customHeight="1">
      <c r="A1145" s="210"/>
      <c r="B1145" s="193"/>
      <c r="C1145" s="202"/>
      <c r="D1145" s="202"/>
      <c r="E1145" s="192"/>
      <c r="F1145" s="210"/>
      <c r="G1145" s="210"/>
      <c r="H1145" s="210"/>
      <c r="I1145" s="210"/>
      <c r="J1145" s="210"/>
      <c r="K1145" s="210"/>
      <c r="L1145" s="182"/>
      <c r="M1145" s="182"/>
      <c r="N1145" s="182"/>
      <c r="O1145" s="182"/>
      <c r="P1145" s="182"/>
      <c r="Q1145" s="182"/>
      <c r="R1145" s="182"/>
      <c r="S1145" s="182"/>
      <c r="T1145" s="182"/>
      <c r="U1145" s="182"/>
      <c r="V1145" s="182"/>
      <c r="W1145" s="182"/>
      <c r="X1145" s="182"/>
      <c r="Y1145" s="182"/>
      <c r="Z1145" s="182"/>
      <c r="AA1145" s="182"/>
      <c r="AB1145" s="182"/>
      <c r="AC1145" s="182"/>
      <c r="AD1145" s="182"/>
      <c r="AE1145" s="182"/>
      <c r="AF1145" s="182"/>
      <c r="AG1145" s="182"/>
      <c r="AH1145" s="182"/>
      <c r="AI1145" s="182"/>
      <c r="AJ1145" s="182"/>
      <c r="AK1145" s="182"/>
      <c r="AL1145" s="182"/>
      <c r="AM1145" s="182"/>
      <c r="AN1145" s="182"/>
      <c r="AO1145" s="182"/>
      <c r="AP1145" s="182"/>
      <c r="AQ1145" s="182"/>
      <c r="AR1145" s="182"/>
      <c r="AS1145" s="182"/>
      <c r="AT1145" s="182"/>
      <c r="AU1145" s="182"/>
    </row>
    <row r="1146" ht="15.75" customHeight="1">
      <c r="A1146" s="210"/>
      <c r="B1146" s="193"/>
      <c r="C1146" s="202"/>
      <c r="D1146" s="202"/>
      <c r="E1146" s="192"/>
      <c r="F1146" s="210"/>
      <c r="G1146" s="210"/>
      <c r="H1146" s="210"/>
      <c r="I1146" s="210"/>
      <c r="J1146" s="210"/>
      <c r="K1146" s="210"/>
      <c r="L1146" s="182"/>
      <c r="M1146" s="182"/>
      <c r="N1146" s="182"/>
      <c r="O1146" s="182"/>
      <c r="P1146" s="182"/>
      <c r="Q1146" s="182"/>
      <c r="R1146" s="182"/>
      <c r="S1146" s="182"/>
      <c r="T1146" s="182"/>
      <c r="U1146" s="182"/>
      <c r="V1146" s="182"/>
      <c r="W1146" s="182"/>
      <c r="X1146" s="182"/>
      <c r="Y1146" s="182"/>
      <c r="Z1146" s="182"/>
      <c r="AA1146" s="182"/>
      <c r="AB1146" s="182"/>
      <c r="AC1146" s="182"/>
      <c r="AD1146" s="182"/>
      <c r="AE1146" s="182"/>
      <c r="AF1146" s="182"/>
      <c r="AG1146" s="182"/>
      <c r="AH1146" s="182"/>
      <c r="AI1146" s="182"/>
      <c r="AJ1146" s="182"/>
      <c r="AK1146" s="182"/>
      <c r="AL1146" s="182"/>
      <c r="AM1146" s="182"/>
      <c r="AN1146" s="182"/>
      <c r="AO1146" s="182"/>
      <c r="AP1146" s="182"/>
      <c r="AQ1146" s="182"/>
      <c r="AR1146" s="182"/>
      <c r="AS1146" s="182"/>
      <c r="AT1146" s="182"/>
      <c r="AU1146" s="182"/>
    </row>
    <row r="1147" ht="15.75" customHeight="1">
      <c r="A1147" s="210"/>
      <c r="B1147" s="193"/>
      <c r="C1147" s="202"/>
      <c r="D1147" s="202"/>
      <c r="E1147" s="192"/>
      <c r="F1147" s="210"/>
      <c r="G1147" s="210"/>
      <c r="H1147" s="210"/>
      <c r="I1147" s="210"/>
      <c r="J1147" s="210"/>
      <c r="K1147" s="210"/>
      <c r="L1147" s="182"/>
      <c r="M1147" s="182"/>
      <c r="N1147" s="182"/>
      <c r="O1147" s="182"/>
      <c r="P1147" s="182"/>
      <c r="Q1147" s="182"/>
      <c r="R1147" s="182"/>
      <c r="S1147" s="182"/>
      <c r="T1147" s="182"/>
      <c r="U1147" s="182"/>
      <c r="V1147" s="182"/>
      <c r="W1147" s="182"/>
      <c r="X1147" s="182"/>
      <c r="Y1147" s="182"/>
      <c r="Z1147" s="182"/>
      <c r="AA1147" s="182"/>
      <c r="AB1147" s="182"/>
      <c r="AC1147" s="182"/>
      <c r="AD1147" s="182"/>
      <c r="AE1147" s="182"/>
      <c r="AF1147" s="182"/>
      <c r="AG1147" s="182"/>
      <c r="AH1147" s="182"/>
      <c r="AI1147" s="182"/>
      <c r="AJ1147" s="182"/>
      <c r="AK1147" s="182"/>
      <c r="AL1147" s="182"/>
      <c r="AM1147" s="182"/>
      <c r="AN1147" s="182"/>
      <c r="AO1147" s="182"/>
      <c r="AP1147" s="182"/>
      <c r="AQ1147" s="182"/>
      <c r="AR1147" s="182"/>
      <c r="AS1147" s="182"/>
      <c r="AT1147" s="182"/>
      <c r="AU1147" s="182"/>
    </row>
    <row r="1148" ht="15.75" customHeight="1">
      <c r="A1148" s="210"/>
      <c r="B1148" s="193"/>
      <c r="C1148" s="202"/>
      <c r="D1148" s="202"/>
      <c r="E1148" s="192"/>
      <c r="F1148" s="210"/>
      <c r="G1148" s="210"/>
      <c r="H1148" s="210"/>
      <c r="I1148" s="210"/>
      <c r="J1148" s="210"/>
      <c r="K1148" s="210"/>
      <c r="L1148" s="182"/>
      <c r="M1148" s="182"/>
      <c r="N1148" s="182"/>
      <c r="O1148" s="182"/>
      <c r="P1148" s="182"/>
      <c r="Q1148" s="182"/>
      <c r="R1148" s="182"/>
      <c r="S1148" s="182"/>
      <c r="T1148" s="182"/>
      <c r="U1148" s="182"/>
      <c r="V1148" s="182"/>
      <c r="W1148" s="182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182"/>
      <c r="AT1148" s="182"/>
      <c r="AU1148" s="182"/>
    </row>
    <row r="1149" ht="15.75" customHeight="1">
      <c r="A1149" s="210"/>
      <c r="B1149" s="193"/>
      <c r="C1149" s="202"/>
      <c r="D1149" s="202"/>
      <c r="E1149" s="192"/>
      <c r="F1149" s="210"/>
      <c r="G1149" s="210"/>
      <c r="H1149" s="210"/>
      <c r="I1149" s="210"/>
      <c r="J1149" s="210"/>
      <c r="K1149" s="210"/>
      <c r="L1149" s="182"/>
      <c r="M1149" s="182"/>
      <c r="N1149" s="182"/>
      <c r="O1149" s="182"/>
      <c r="P1149" s="182"/>
      <c r="Q1149" s="182"/>
      <c r="R1149" s="182"/>
      <c r="S1149" s="182"/>
      <c r="T1149" s="182"/>
      <c r="U1149" s="182"/>
      <c r="V1149" s="182"/>
      <c r="W1149" s="182"/>
      <c r="X1149" s="182"/>
      <c r="Y1149" s="182"/>
      <c r="Z1149" s="182"/>
      <c r="AA1149" s="182"/>
      <c r="AB1149" s="182"/>
      <c r="AC1149" s="182"/>
      <c r="AD1149" s="182"/>
      <c r="AE1149" s="182"/>
      <c r="AF1149" s="182"/>
      <c r="AG1149" s="182"/>
      <c r="AH1149" s="182"/>
      <c r="AI1149" s="182"/>
      <c r="AJ1149" s="182"/>
      <c r="AK1149" s="182"/>
      <c r="AL1149" s="182"/>
      <c r="AM1149" s="182"/>
      <c r="AN1149" s="182"/>
      <c r="AO1149" s="182"/>
      <c r="AP1149" s="182"/>
      <c r="AQ1149" s="182"/>
      <c r="AR1149" s="182"/>
      <c r="AS1149" s="182"/>
      <c r="AT1149" s="182"/>
      <c r="AU1149" s="182"/>
    </row>
    <row r="1150" ht="15.75" customHeight="1">
      <c r="A1150" s="210"/>
      <c r="B1150" s="193"/>
      <c r="C1150" s="202"/>
      <c r="D1150" s="202"/>
      <c r="E1150" s="192"/>
      <c r="F1150" s="210"/>
      <c r="G1150" s="210"/>
      <c r="H1150" s="210"/>
      <c r="I1150" s="210"/>
      <c r="J1150" s="210"/>
      <c r="K1150" s="210"/>
      <c r="L1150" s="182"/>
      <c r="M1150" s="182"/>
      <c r="N1150" s="182"/>
      <c r="O1150" s="182"/>
      <c r="P1150" s="182"/>
      <c r="Q1150" s="182"/>
      <c r="R1150" s="182"/>
      <c r="S1150" s="182"/>
      <c r="T1150" s="182"/>
      <c r="U1150" s="182"/>
      <c r="V1150" s="182"/>
      <c r="W1150" s="182"/>
      <c r="X1150" s="182"/>
      <c r="Y1150" s="182"/>
      <c r="Z1150" s="182"/>
      <c r="AA1150" s="182"/>
      <c r="AB1150" s="182"/>
      <c r="AC1150" s="182"/>
      <c r="AD1150" s="182"/>
      <c r="AE1150" s="182"/>
      <c r="AF1150" s="182"/>
      <c r="AG1150" s="182"/>
      <c r="AH1150" s="182"/>
      <c r="AI1150" s="182"/>
      <c r="AJ1150" s="182"/>
      <c r="AK1150" s="182"/>
      <c r="AL1150" s="182"/>
      <c r="AM1150" s="182"/>
      <c r="AN1150" s="182"/>
      <c r="AO1150" s="182"/>
      <c r="AP1150" s="182"/>
      <c r="AQ1150" s="182"/>
      <c r="AR1150" s="182"/>
      <c r="AS1150" s="182"/>
      <c r="AT1150" s="182"/>
      <c r="AU1150" s="182"/>
    </row>
    <row r="1151" ht="15.75" customHeight="1">
      <c r="A1151" s="210"/>
      <c r="B1151" s="193"/>
      <c r="C1151" s="202"/>
      <c r="D1151" s="202"/>
      <c r="E1151" s="192"/>
      <c r="F1151" s="210"/>
      <c r="G1151" s="210"/>
      <c r="H1151" s="210"/>
      <c r="I1151" s="210"/>
      <c r="J1151" s="210"/>
      <c r="K1151" s="210"/>
      <c r="L1151" s="182"/>
      <c r="M1151" s="182"/>
      <c r="N1151" s="182"/>
      <c r="O1151" s="182"/>
      <c r="P1151" s="182"/>
      <c r="Q1151" s="182"/>
      <c r="R1151" s="182"/>
      <c r="S1151" s="182"/>
      <c r="T1151" s="182"/>
      <c r="U1151" s="182"/>
      <c r="V1151" s="182"/>
      <c r="W1151" s="182"/>
      <c r="X1151" s="182"/>
      <c r="Y1151" s="182"/>
      <c r="Z1151" s="182"/>
      <c r="AA1151" s="182"/>
      <c r="AB1151" s="182"/>
      <c r="AC1151" s="182"/>
      <c r="AD1151" s="182"/>
      <c r="AE1151" s="182"/>
      <c r="AF1151" s="182"/>
      <c r="AG1151" s="182"/>
      <c r="AH1151" s="182"/>
      <c r="AI1151" s="182"/>
      <c r="AJ1151" s="182"/>
      <c r="AK1151" s="182"/>
      <c r="AL1151" s="182"/>
      <c r="AM1151" s="182"/>
      <c r="AN1151" s="182"/>
      <c r="AO1151" s="182"/>
      <c r="AP1151" s="182"/>
      <c r="AQ1151" s="182"/>
      <c r="AR1151" s="182"/>
      <c r="AS1151" s="182"/>
      <c r="AT1151" s="182"/>
      <c r="AU1151" s="182"/>
    </row>
    <row r="1152" ht="15.75" customHeight="1">
      <c r="A1152" s="210"/>
      <c r="B1152" s="193"/>
      <c r="C1152" s="202"/>
      <c r="D1152" s="202"/>
      <c r="E1152" s="192"/>
      <c r="F1152" s="210"/>
      <c r="G1152" s="210"/>
      <c r="H1152" s="210"/>
      <c r="I1152" s="210"/>
      <c r="J1152" s="210"/>
      <c r="K1152" s="210"/>
      <c r="L1152" s="182"/>
      <c r="M1152" s="182"/>
      <c r="N1152" s="182"/>
      <c r="O1152" s="182"/>
      <c r="P1152" s="182"/>
      <c r="Q1152" s="182"/>
      <c r="R1152" s="182"/>
      <c r="S1152" s="182"/>
      <c r="T1152" s="182"/>
      <c r="U1152" s="182"/>
      <c r="V1152" s="182"/>
      <c r="W1152" s="182"/>
      <c r="X1152" s="182"/>
      <c r="Y1152" s="182"/>
      <c r="Z1152" s="182"/>
      <c r="AA1152" s="182"/>
      <c r="AB1152" s="182"/>
      <c r="AC1152" s="182"/>
      <c r="AD1152" s="182"/>
      <c r="AE1152" s="182"/>
      <c r="AF1152" s="182"/>
      <c r="AG1152" s="182"/>
      <c r="AH1152" s="182"/>
      <c r="AI1152" s="182"/>
      <c r="AJ1152" s="182"/>
      <c r="AK1152" s="182"/>
      <c r="AL1152" s="182"/>
      <c r="AM1152" s="182"/>
      <c r="AN1152" s="182"/>
      <c r="AO1152" s="182"/>
      <c r="AP1152" s="182"/>
      <c r="AQ1152" s="182"/>
      <c r="AR1152" s="182"/>
      <c r="AS1152" s="182"/>
      <c r="AT1152" s="182"/>
      <c r="AU1152" s="182"/>
    </row>
    <row r="1153" ht="15.75" customHeight="1">
      <c r="A1153" s="210"/>
      <c r="B1153" s="193"/>
      <c r="C1153" s="202"/>
      <c r="D1153" s="202"/>
      <c r="E1153" s="192"/>
      <c r="F1153" s="210"/>
      <c r="G1153" s="210"/>
      <c r="H1153" s="210"/>
      <c r="I1153" s="210"/>
      <c r="J1153" s="210"/>
      <c r="K1153" s="210"/>
      <c r="L1153" s="182"/>
      <c r="M1153" s="182"/>
      <c r="N1153" s="182"/>
      <c r="O1153" s="182"/>
      <c r="P1153" s="182"/>
      <c r="Q1153" s="182"/>
      <c r="R1153" s="182"/>
      <c r="S1153" s="182"/>
      <c r="T1153" s="182"/>
      <c r="U1153" s="182"/>
      <c r="V1153" s="182"/>
      <c r="W1153" s="182"/>
      <c r="X1153" s="182"/>
      <c r="Y1153" s="182"/>
      <c r="Z1153" s="182"/>
      <c r="AA1153" s="182"/>
      <c r="AB1153" s="182"/>
      <c r="AC1153" s="182"/>
      <c r="AD1153" s="182"/>
      <c r="AE1153" s="182"/>
      <c r="AF1153" s="182"/>
      <c r="AG1153" s="182"/>
      <c r="AH1153" s="182"/>
      <c r="AI1153" s="182"/>
      <c r="AJ1153" s="182"/>
      <c r="AK1153" s="182"/>
      <c r="AL1153" s="182"/>
      <c r="AM1153" s="182"/>
      <c r="AN1153" s="182"/>
      <c r="AO1153" s="182"/>
      <c r="AP1153" s="182"/>
      <c r="AQ1153" s="182"/>
      <c r="AR1153" s="182"/>
      <c r="AS1153" s="182"/>
      <c r="AT1153" s="182"/>
      <c r="AU1153" s="182"/>
    </row>
    <row r="1154" ht="15.75" customHeight="1">
      <c r="A1154" s="210"/>
      <c r="B1154" s="193"/>
      <c r="C1154" s="202"/>
      <c r="D1154" s="202"/>
      <c r="E1154" s="192"/>
      <c r="F1154" s="210"/>
      <c r="G1154" s="210"/>
      <c r="H1154" s="210"/>
      <c r="I1154" s="210"/>
      <c r="J1154" s="210"/>
      <c r="K1154" s="210"/>
      <c r="L1154" s="182"/>
      <c r="M1154" s="182"/>
      <c r="N1154" s="182"/>
      <c r="O1154" s="182"/>
      <c r="P1154" s="182"/>
      <c r="Q1154" s="182"/>
      <c r="R1154" s="182"/>
      <c r="S1154" s="182"/>
      <c r="T1154" s="182"/>
      <c r="U1154" s="182"/>
      <c r="V1154" s="182"/>
      <c r="W1154" s="182"/>
      <c r="X1154" s="182"/>
      <c r="Y1154" s="182"/>
      <c r="Z1154" s="182"/>
      <c r="AA1154" s="182"/>
      <c r="AB1154" s="182"/>
      <c r="AC1154" s="182"/>
      <c r="AD1154" s="182"/>
      <c r="AE1154" s="182"/>
      <c r="AF1154" s="182"/>
      <c r="AG1154" s="182"/>
      <c r="AH1154" s="182"/>
      <c r="AI1154" s="182"/>
      <c r="AJ1154" s="182"/>
      <c r="AK1154" s="182"/>
      <c r="AL1154" s="182"/>
      <c r="AM1154" s="182"/>
      <c r="AN1154" s="182"/>
      <c r="AO1154" s="182"/>
      <c r="AP1154" s="182"/>
      <c r="AQ1154" s="182"/>
      <c r="AR1154" s="182"/>
      <c r="AS1154" s="182"/>
      <c r="AT1154" s="182"/>
      <c r="AU1154" s="182"/>
    </row>
    <row r="1155" ht="15.75" customHeight="1">
      <c r="A1155" s="210"/>
      <c r="B1155" s="193"/>
      <c r="C1155" s="202"/>
      <c r="D1155" s="202"/>
      <c r="E1155" s="192"/>
      <c r="F1155" s="210"/>
      <c r="G1155" s="210"/>
      <c r="H1155" s="210"/>
      <c r="I1155" s="210"/>
      <c r="J1155" s="210"/>
      <c r="K1155" s="210"/>
      <c r="L1155" s="182"/>
      <c r="M1155" s="182"/>
      <c r="N1155" s="182"/>
      <c r="O1155" s="182"/>
      <c r="P1155" s="182"/>
      <c r="Q1155" s="182"/>
      <c r="R1155" s="182"/>
      <c r="S1155" s="182"/>
      <c r="T1155" s="182"/>
      <c r="U1155" s="182"/>
      <c r="V1155" s="182"/>
      <c r="W1155" s="182"/>
      <c r="X1155" s="182"/>
      <c r="Y1155" s="182"/>
      <c r="Z1155" s="182"/>
      <c r="AA1155" s="182"/>
      <c r="AB1155" s="182"/>
      <c r="AC1155" s="182"/>
      <c r="AD1155" s="182"/>
      <c r="AE1155" s="182"/>
      <c r="AF1155" s="182"/>
      <c r="AG1155" s="182"/>
      <c r="AH1155" s="182"/>
      <c r="AI1155" s="182"/>
      <c r="AJ1155" s="182"/>
      <c r="AK1155" s="182"/>
      <c r="AL1155" s="182"/>
      <c r="AM1155" s="182"/>
      <c r="AN1155" s="182"/>
      <c r="AO1155" s="182"/>
      <c r="AP1155" s="182"/>
      <c r="AQ1155" s="182"/>
      <c r="AR1155" s="182"/>
      <c r="AS1155" s="182"/>
      <c r="AT1155" s="182"/>
      <c r="AU1155" s="182"/>
    </row>
    <row r="1156" ht="15.75" customHeight="1">
      <c r="A1156" s="210"/>
      <c r="B1156" s="193"/>
      <c r="C1156" s="202"/>
      <c r="D1156" s="202"/>
      <c r="E1156" s="192"/>
      <c r="F1156" s="210"/>
      <c r="G1156" s="210"/>
      <c r="H1156" s="210"/>
      <c r="I1156" s="210"/>
      <c r="J1156" s="210"/>
      <c r="K1156" s="210"/>
      <c r="L1156" s="182"/>
      <c r="M1156" s="182"/>
      <c r="N1156" s="182"/>
      <c r="O1156" s="182"/>
      <c r="P1156" s="182"/>
      <c r="Q1156" s="182"/>
      <c r="R1156" s="182"/>
      <c r="S1156" s="182"/>
      <c r="T1156" s="182"/>
      <c r="U1156" s="182"/>
      <c r="V1156" s="182"/>
      <c r="W1156" s="182"/>
      <c r="X1156" s="182"/>
      <c r="Y1156" s="182"/>
      <c r="Z1156" s="182"/>
      <c r="AA1156" s="182"/>
      <c r="AB1156" s="182"/>
      <c r="AC1156" s="182"/>
      <c r="AD1156" s="182"/>
      <c r="AE1156" s="182"/>
      <c r="AF1156" s="182"/>
      <c r="AG1156" s="182"/>
      <c r="AH1156" s="182"/>
      <c r="AI1156" s="182"/>
      <c r="AJ1156" s="182"/>
      <c r="AK1156" s="182"/>
      <c r="AL1156" s="182"/>
      <c r="AM1156" s="182"/>
      <c r="AN1156" s="182"/>
      <c r="AO1156" s="182"/>
      <c r="AP1156" s="182"/>
      <c r="AQ1156" s="182"/>
      <c r="AR1156" s="182"/>
      <c r="AS1156" s="182"/>
      <c r="AT1156" s="182"/>
      <c r="AU1156" s="182"/>
    </row>
    <row r="1157" ht="15.75" customHeight="1">
      <c r="A1157" s="210"/>
      <c r="B1157" s="193"/>
      <c r="C1157" s="202"/>
      <c r="D1157" s="202"/>
      <c r="E1157" s="192"/>
      <c r="F1157" s="210"/>
      <c r="G1157" s="210"/>
      <c r="H1157" s="210"/>
      <c r="I1157" s="210"/>
      <c r="J1157" s="210"/>
      <c r="K1157" s="210"/>
      <c r="L1157" s="182"/>
      <c r="M1157" s="182"/>
      <c r="N1157" s="182"/>
      <c r="O1157" s="182"/>
      <c r="P1157" s="182"/>
      <c r="Q1157" s="182"/>
      <c r="R1157" s="182"/>
      <c r="S1157" s="182"/>
      <c r="T1157" s="182"/>
      <c r="U1157" s="182"/>
      <c r="V1157" s="182"/>
      <c r="W1157" s="182"/>
      <c r="X1157" s="182"/>
      <c r="Y1157" s="182"/>
      <c r="Z1157" s="182"/>
      <c r="AA1157" s="182"/>
      <c r="AB1157" s="182"/>
      <c r="AC1157" s="182"/>
      <c r="AD1157" s="182"/>
      <c r="AE1157" s="182"/>
      <c r="AF1157" s="182"/>
      <c r="AG1157" s="182"/>
      <c r="AH1157" s="182"/>
      <c r="AI1157" s="182"/>
      <c r="AJ1157" s="182"/>
      <c r="AK1157" s="182"/>
      <c r="AL1157" s="182"/>
      <c r="AM1157" s="182"/>
      <c r="AN1157" s="182"/>
      <c r="AO1157" s="182"/>
      <c r="AP1157" s="182"/>
      <c r="AQ1157" s="182"/>
      <c r="AR1157" s="182"/>
      <c r="AS1157" s="182"/>
      <c r="AT1157" s="182"/>
      <c r="AU1157" s="182"/>
    </row>
    <row r="1158" ht="15.75" customHeight="1">
      <c r="A1158" s="210"/>
      <c r="B1158" s="193"/>
      <c r="C1158" s="202"/>
      <c r="D1158" s="202"/>
      <c r="E1158" s="192"/>
      <c r="F1158" s="210"/>
      <c r="G1158" s="210"/>
      <c r="H1158" s="210"/>
      <c r="I1158" s="210"/>
      <c r="J1158" s="210"/>
      <c r="K1158" s="210"/>
      <c r="L1158" s="182"/>
      <c r="M1158" s="182"/>
      <c r="N1158" s="182"/>
      <c r="O1158" s="182"/>
      <c r="P1158" s="182"/>
      <c r="Q1158" s="182"/>
      <c r="R1158" s="182"/>
      <c r="S1158" s="182"/>
      <c r="T1158" s="182"/>
      <c r="U1158" s="182"/>
      <c r="V1158" s="182"/>
      <c r="W1158" s="182"/>
      <c r="X1158" s="182"/>
      <c r="Y1158" s="182"/>
      <c r="Z1158" s="182"/>
      <c r="AA1158" s="182"/>
      <c r="AB1158" s="182"/>
      <c r="AC1158" s="182"/>
      <c r="AD1158" s="182"/>
      <c r="AE1158" s="182"/>
      <c r="AF1158" s="182"/>
      <c r="AG1158" s="182"/>
      <c r="AH1158" s="182"/>
      <c r="AI1158" s="182"/>
      <c r="AJ1158" s="182"/>
      <c r="AK1158" s="182"/>
      <c r="AL1158" s="182"/>
      <c r="AM1158" s="182"/>
      <c r="AN1158" s="182"/>
      <c r="AO1158" s="182"/>
      <c r="AP1158" s="182"/>
      <c r="AQ1158" s="182"/>
      <c r="AR1158" s="182"/>
      <c r="AS1158" s="182"/>
      <c r="AT1158" s="182"/>
      <c r="AU1158" s="182"/>
    </row>
    <row r="1159" ht="15.75" customHeight="1">
      <c r="A1159" s="210"/>
      <c r="B1159" s="193"/>
      <c r="C1159" s="202"/>
      <c r="D1159" s="202"/>
      <c r="E1159" s="192"/>
      <c r="F1159" s="210"/>
      <c r="G1159" s="210"/>
      <c r="H1159" s="210"/>
      <c r="I1159" s="210"/>
      <c r="J1159" s="210"/>
      <c r="K1159" s="210"/>
      <c r="L1159" s="182"/>
      <c r="M1159" s="182"/>
      <c r="N1159" s="182"/>
      <c r="O1159" s="182"/>
      <c r="P1159" s="182"/>
      <c r="Q1159" s="182"/>
      <c r="R1159" s="182"/>
      <c r="S1159" s="182"/>
      <c r="T1159" s="182"/>
      <c r="U1159" s="182"/>
      <c r="V1159" s="182"/>
      <c r="W1159" s="182"/>
      <c r="X1159" s="182"/>
      <c r="Y1159" s="182"/>
      <c r="Z1159" s="182"/>
      <c r="AA1159" s="182"/>
      <c r="AB1159" s="182"/>
      <c r="AC1159" s="182"/>
      <c r="AD1159" s="182"/>
      <c r="AE1159" s="182"/>
      <c r="AF1159" s="182"/>
      <c r="AG1159" s="182"/>
      <c r="AH1159" s="182"/>
      <c r="AI1159" s="182"/>
      <c r="AJ1159" s="182"/>
      <c r="AK1159" s="182"/>
      <c r="AL1159" s="182"/>
      <c r="AM1159" s="182"/>
      <c r="AN1159" s="182"/>
      <c r="AO1159" s="182"/>
      <c r="AP1159" s="182"/>
      <c r="AQ1159" s="182"/>
      <c r="AR1159" s="182"/>
      <c r="AS1159" s="182"/>
      <c r="AT1159" s="182"/>
      <c r="AU1159" s="182"/>
    </row>
    <row r="1160" ht="15.75" customHeight="1">
      <c r="A1160" s="210"/>
      <c r="B1160" s="193"/>
      <c r="C1160" s="202"/>
      <c r="D1160" s="202"/>
      <c r="E1160" s="192"/>
      <c r="F1160" s="210"/>
      <c r="G1160" s="210"/>
      <c r="H1160" s="210"/>
      <c r="I1160" s="210"/>
      <c r="J1160" s="210"/>
      <c r="K1160" s="210"/>
      <c r="L1160" s="182"/>
      <c r="M1160" s="182"/>
      <c r="N1160" s="182"/>
      <c r="O1160" s="182"/>
      <c r="P1160" s="182"/>
      <c r="Q1160" s="182"/>
      <c r="R1160" s="182"/>
      <c r="S1160" s="182"/>
      <c r="T1160" s="182"/>
      <c r="U1160" s="182"/>
      <c r="V1160" s="182"/>
      <c r="W1160" s="182"/>
      <c r="X1160" s="182"/>
      <c r="Y1160" s="182"/>
      <c r="Z1160" s="182"/>
      <c r="AA1160" s="182"/>
      <c r="AB1160" s="182"/>
      <c r="AC1160" s="182"/>
      <c r="AD1160" s="182"/>
      <c r="AE1160" s="182"/>
      <c r="AF1160" s="182"/>
      <c r="AG1160" s="182"/>
      <c r="AH1160" s="182"/>
      <c r="AI1160" s="182"/>
      <c r="AJ1160" s="182"/>
      <c r="AK1160" s="182"/>
      <c r="AL1160" s="182"/>
      <c r="AM1160" s="182"/>
      <c r="AN1160" s="182"/>
      <c r="AO1160" s="182"/>
      <c r="AP1160" s="182"/>
      <c r="AQ1160" s="182"/>
      <c r="AR1160" s="182"/>
      <c r="AS1160" s="182"/>
      <c r="AT1160" s="182"/>
      <c r="AU1160" s="182"/>
    </row>
    <row r="1161" ht="15.75" customHeight="1">
      <c r="A1161" s="210"/>
      <c r="B1161" s="193"/>
      <c r="C1161" s="202"/>
      <c r="D1161" s="202"/>
      <c r="E1161" s="192"/>
      <c r="F1161" s="210"/>
      <c r="G1161" s="210"/>
      <c r="H1161" s="210"/>
      <c r="I1161" s="210"/>
      <c r="J1161" s="210"/>
      <c r="K1161" s="210"/>
      <c r="L1161" s="182"/>
      <c r="M1161" s="182"/>
      <c r="N1161" s="182"/>
      <c r="O1161" s="182"/>
      <c r="P1161" s="182"/>
      <c r="Q1161" s="182"/>
      <c r="R1161" s="182"/>
      <c r="S1161" s="182"/>
      <c r="T1161" s="182"/>
      <c r="U1161" s="182"/>
      <c r="V1161" s="182"/>
      <c r="W1161" s="182"/>
      <c r="X1161" s="182"/>
      <c r="Y1161" s="182"/>
      <c r="Z1161" s="182"/>
      <c r="AA1161" s="182"/>
      <c r="AB1161" s="182"/>
      <c r="AC1161" s="182"/>
      <c r="AD1161" s="182"/>
      <c r="AE1161" s="182"/>
      <c r="AF1161" s="182"/>
      <c r="AG1161" s="182"/>
      <c r="AH1161" s="182"/>
      <c r="AI1161" s="182"/>
      <c r="AJ1161" s="182"/>
      <c r="AK1161" s="182"/>
      <c r="AL1161" s="182"/>
      <c r="AM1161" s="182"/>
      <c r="AN1161" s="182"/>
      <c r="AO1161" s="182"/>
      <c r="AP1161" s="182"/>
      <c r="AQ1161" s="182"/>
      <c r="AR1161" s="182"/>
      <c r="AS1161" s="182"/>
      <c r="AT1161" s="182"/>
      <c r="AU1161" s="182"/>
    </row>
    <row r="1162" ht="15.75" customHeight="1">
      <c r="A1162" s="210"/>
      <c r="B1162" s="193"/>
      <c r="C1162" s="202"/>
      <c r="D1162" s="202"/>
      <c r="E1162" s="192"/>
      <c r="F1162" s="210"/>
      <c r="G1162" s="210"/>
      <c r="H1162" s="210"/>
      <c r="I1162" s="210"/>
      <c r="J1162" s="210"/>
      <c r="K1162" s="210"/>
      <c r="L1162" s="182"/>
      <c r="M1162" s="182"/>
      <c r="N1162" s="182"/>
      <c r="O1162" s="182"/>
      <c r="P1162" s="182"/>
      <c r="Q1162" s="182"/>
      <c r="R1162" s="182"/>
      <c r="S1162" s="182"/>
      <c r="T1162" s="182"/>
      <c r="U1162" s="182"/>
      <c r="V1162" s="182"/>
      <c r="W1162" s="182"/>
      <c r="X1162" s="182"/>
      <c r="Y1162" s="182"/>
      <c r="Z1162" s="182"/>
      <c r="AA1162" s="182"/>
      <c r="AB1162" s="182"/>
      <c r="AC1162" s="182"/>
      <c r="AD1162" s="182"/>
      <c r="AE1162" s="182"/>
      <c r="AF1162" s="182"/>
      <c r="AG1162" s="182"/>
      <c r="AH1162" s="182"/>
      <c r="AI1162" s="182"/>
      <c r="AJ1162" s="182"/>
      <c r="AK1162" s="182"/>
      <c r="AL1162" s="182"/>
      <c r="AM1162" s="182"/>
      <c r="AN1162" s="182"/>
      <c r="AO1162" s="182"/>
      <c r="AP1162" s="182"/>
      <c r="AQ1162" s="182"/>
      <c r="AR1162" s="182"/>
      <c r="AS1162" s="182"/>
      <c r="AT1162" s="182"/>
      <c r="AU1162" s="182"/>
    </row>
    <row r="1163" ht="15.75" customHeight="1">
      <c r="A1163" s="210"/>
      <c r="B1163" s="193"/>
      <c r="C1163" s="202"/>
      <c r="D1163" s="202"/>
      <c r="E1163" s="192"/>
      <c r="F1163" s="210"/>
      <c r="G1163" s="210"/>
      <c r="H1163" s="210"/>
      <c r="I1163" s="210"/>
      <c r="J1163" s="210"/>
      <c r="K1163" s="210"/>
      <c r="L1163" s="182"/>
      <c r="M1163" s="182"/>
      <c r="N1163" s="182"/>
      <c r="O1163" s="182"/>
      <c r="P1163" s="182"/>
      <c r="Q1163" s="182"/>
      <c r="R1163" s="182"/>
      <c r="S1163" s="182"/>
      <c r="T1163" s="182"/>
      <c r="U1163" s="182"/>
      <c r="V1163" s="182"/>
      <c r="W1163" s="182"/>
      <c r="X1163" s="182"/>
      <c r="Y1163" s="182"/>
      <c r="Z1163" s="182"/>
      <c r="AA1163" s="182"/>
      <c r="AB1163" s="182"/>
      <c r="AC1163" s="182"/>
      <c r="AD1163" s="182"/>
      <c r="AE1163" s="182"/>
      <c r="AF1163" s="182"/>
      <c r="AG1163" s="182"/>
      <c r="AH1163" s="182"/>
      <c r="AI1163" s="182"/>
      <c r="AJ1163" s="182"/>
      <c r="AK1163" s="182"/>
      <c r="AL1163" s="182"/>
      <c r="AM1163" s="182"/>
      <c r="AN1163" s="182"/>
      <c r="AO1163" s="182"/>
      <c r="AP1163" s="182"/>
      <c r="AQ1163" s="182"/>
      <c r="AR1163" s="182"/>
      <c r="AS1163" s="182"/>
      <c r="AT1163" s="182"/>
      <c r="AU1163" s="182"/>
    </row>
    <row r="1164" ht="15.75" customHeight="1">
      <c r="A1164" s="210"/>
      <c r="B1164" s="193"/>
      <c r="C1164" s="202"/>
      <c r="D1164" s="202"/>
      <c r="E1164" s="192"/>
      <c r="F1164" s="210"/>
      <c r="G1164" s="210"/>
      <c r="H1164" s="210"/>
      <c r="I1164" s="210"/>
      <c r="J1164" s="210"/>
      <c r="K1164" s="210"/>
      <c r="L1164" s="182"/>
      <c r="M1164" s="182"/>
      <c r="N1164" s="182"/>
      <c r="O1164" s="182"/>
      <c r="P1164" s="182"/>
      <c r="Q1164" s="182"/>
      <c r="R1164" s="182"/>
      <c r="S1164" s="182"/>
      <c r="T1164" s="182"/>
      <c r="U1164" s="182"/>
      <c r="V1164" s="182"/>
      <c r="W1164" s="182"/>
      <c r="X1164" s="182"/>
      <c r="Y1164" s="182"/>
      <c r="Z1164" s="182"/>
      <c r="AA1164" s="182"/>
      <c r="AB1164" s="182"/>
      <c r="AC1164" s="182"/>
      <c r="AD1164" s="182"/>
      <c r="AE1164" s="182"/>
      <c r="AF1164" s="182"/>
      <c r="AG1164" s="182"/>
      <c r="AH1164" s="182"/>
      <c r="AI1164" s="182"/>
      <c r="AJ1164" s="182"/>
      <c r="AK1164" s="182"/>
      <c r="AL1164" s="182"/>
      <c r="AM1164" s="182"/>
      <c r="AN1164" s="182"/>
      <c r="AO1164" s="182"/>
      <c r="AP1164" s="182"/>
      <c r="AQ1164" s="182"/>
      <c r="AR1164" s="182"/>
      <c r="AS1164" s="182"/>
      <c r="AT1164" s="182"/>
      <c r="AU1164" s="182"/>
    </row>
    <row r="1165" ht="15.75" customHeight="1">
      <c r="A1165" s="210"/>
      <c r="B1165" s="193"/>
      <c r="C1165" s="202"/>
      <c r="D1165" s="202"/>
      <c r="E1165" s="192"/>
      <c r="F1165" s="210"/>
      <c r="G1165" s="210"/>
      <c r="H1165" s="210"/>
      <c r="I1165" s="210"/>
      <c r="J1165" s="210"/>
      <c r="K1165" s="210"/>
      <c r="L1165" s="182"/>
      <c r="M1165" s="182"/>
      <c r="N1165" s="182"/>
      <c r="O1165" s="182"/>
      <c r="P1165" s="182"/>
      <c r="Q1165" s="182"/>
      <c r="R1165" s="182"/>
      <c r="S1165" s="182"/>
      <c r="T1165" s="182"/>
      <c r="U1165" s="182"/>
      <c r="V1165" s="182"/>
      <c r="W1165" s="182"/>
      <c r="X1165" s="182"/>
      <c r="Y1165" s="182"/>
      <c r="Z1165" s="182"/>
      <c r="AA1165" s="182"/>
      <c r="AB1165" s="182"/>
      <c r="AC1165" s="182"/>
      <c r="AD1165" s="182"/>
      <c r="AE1165" s="182"/>
      <c r="AF1165" s="182"/>
      <c r="AG1165" s="182"/>
      <c r="AH1165" s="182"/>
      <c r="AI1165" s="182"/>
      <c r="AJ1165" s="182"/>
      <c r="AK1165" s="182"/>
      <c r="AL1165" s="182"/>
      <c r="AM1165" s="182"/>
      <c r="AN1165" s="182"/>
      <c r="AO1165" s="182"/>
      <c r="AP1165" s="182"/>
      <c r="AQ1165" s="182"/>
      <c r="AR1165" s="182"/>
      <c r="AS1165" s="182"/>
      <c r="AT1165" s="182"/>
      <c r="AU1165" s="182"/>
    </row>
    <row r="1166" ht="15.75" customHeight="1">
      <c r="A1166" s="210"/>
      <c r="B1166" s="193"/>
      <c r="C1166" s="202"/>
      <c r="D1166" s="202"/>
      <c r="E1166" s="192"/>
      <c r="F1166" s="210"/>
      <c r="G1166" s="210"/>
      <c r="H1166" s="210"/>
      <c r="I1166" s="210"/>
      <c r="J1166" s="210"/>
      <c r="K1166" s="210"/>
      <c r="L1166" s="182"/>
      <c r="M1166" s="182"/>
      <c r="N1166" s="182"/>
      <c r="O1166" s="182"/>
      <c r="P1166" s="182"/>
      <c r="Q1166" s="182"/>
      <c r="R1166" s="182"/>
      <c r="S1166" s="182"/>
      <c r="T1166" s="182"/>
      <c r="U1166" s="182"/>
      <c r="V1166" s="182"/>
      <c r="W1166" s="182"/>
      <c r="X1166" s="182"/>
      <c r="Y1166" s="182"/>
      <c r="Z1166" s="182"/>
      <c r="AA1166" s="182"/>
      <c r="AB1166" s="182"/>
      <c r="AC1166" s="182"/>
      <c r="AD1166" s="182"/>
      <c r="AE1166" s="182"/>
      <c r="AF1166" s="182"/>
      <c r="AG1166" s="182"/>
      <c r="AH1166" s="182"/>
      <c r="AI1166" s="182"/>
      <c r="AJ1166" s="182"/>
      <c r="AK1166" s="182"/>
      <c r="AL1166" s="182"/>
      <c r="AM1166" s="182"/>
      <c r="AN1166" s="182"/>
      <c r="AO1166" s="182"/>
      <c r="AP1166" s="182"/>
      <c r="AQ1166" s="182"/>
      <c r="AR1166" s="182"/>
      <c r="AS1166" s="182"/>
      <c r="AT1166" s="182"/>
      <c r="AU1166" s="182"/>
    </row>
    <row r="1167" ht="15.75" customHeight="1">
      <c r="A1167" s="210"/>
      <c r="B1167" s="193"/>
      <c r="C1167" s="202"/>
      <c r="D1167" s="202"/>
      <c r="E1167" s="192"/>
      <c r="F1167" s="210"/>
      <c r="G1167" s="210"/>
      <c r="H1167" s="210"/>
      <c r="I1167" s="210"/>
      <c r="J1167" s="210"/>
      <c r="K1167" s="210"/>
      <c r="L1167" s="182"/>
      <c r="M1167" s="182"/>
      <c r="N1167" s="182"/>
      <c r="O1167" s="182"/>
      <c r="P1167" s="182"/>
      <c r="Q1167" s="182"/>
      <c r="R1167" s="182"/>
      <c r="S1167" s="182"/>
      <c r="T1167" s="182"/>
      <c r="U1167" s="182"/>
      <c r="V1167" s="182"/>
      <c r="W1167" s="182"/>
      <c r="X1167" s="182"/>
      <c r="Y1167" s="182"/>
      <c r="Z1167" s="182"/>
      <c r="AA1167" s="182"/>
      <c r="AB1167" s="182"/>
      <c r="AC1167" s="182"/>
      <c r="AD1167" s="182"/>
      <c r="AE1167" s="182"/>
      <c r="AF1167" s="182"/>
      <c r="AG1167" s="182"/>
      <c r="AH1167" s="182"/>
      <c r="AI1167" s="182"/>
      <c r="AJ1167" s="182"/>
      <c r="AK1167" s="182"/>
      <c r="AL1167" s="182"/>
      <c r="AM1167" s="182"/>
      <c r="AN1167" s="182"/>
      <c r="AO1167" s="182"/>
      <c r="AP1167" s="182"/>
      <c r="AQ1167" s="182"/>
      <c r="AR1167" s="182"/>
      <c r="AS1167" s="182"/>
      <c r="AT1167" s="182"/>
      <c r="AU1167" s="182"/>
    </row>
    <row r="1168" ht="15.75" customHeight="1">
      <c r="A1168" s="210"/>
      <c r="B1168" s="193"/>
      <c r="C1168" s="202"/>
      <c r="D1168" s="202"/>
      <c r="E1168" s="192"/>
      <c r="F1168" s="210"/>
      <c r="G1168" s="210"/>
      <c r="H1168" s="210"/>
      <c r="I1168" s="210"/>
      <c r="J1168" s="210"/>
      <c r="K1168" s="210"/>
      <c r="L1168" s="182"/>
      <c r="M1168" s="182"/>
      <c r="N1168" s="182"/>
      <c r="O1168" s="182"/>
      <c r="P1168" s="182"/>
      <c r="Q1168" s="182"/>
      <c r="R1168" s="182"/>
      <c r="S1168" s="182"/>
      <c r="T1168" s="182"/>
      <c r="U1168" s="182"/>
      <c r="V1168" s="182"/>
      <c r="W1168" s="182"/>
      <c r="X1168" s="182"/>
      <c r="Y1168" s="182"/>
      <c r="Z1168" s="182"/>
      <c r="AA1168" s="182"/>
      <c r="AB1168" s="182"/>
      <c r="AC1168" s="182"/>
      <c r="AD1168" s="182"/>
      <c r="AE1168" s="182"/>
      <c r="AF1168" s="182"/>
      <c r="AG1168" s="182"/>
      <c r="AH1168" s="182"/>
      <c r="AI1168" s="182"/>
      <c r="AJ1168" s="182"/>
      <c r="AK1168" s="182"/>
      <c r="AL1168" s="182"/>
      <c r="AM1168" s="182"/>
      <c r="AN1168" s="182"/>
      <c r="AO1168" s="182"/>
      <c r="AP1168" s="182"/>
      <c r="AQ1168" s="182"/>
      <c r="AR1168" s="182"/>
      <c r="AS1168" s="182"/>
      <c r="AT1168" s="182"/>
      <c r="AU1168" s="182"/>
    </row>
    <row r="1169" ht="15.75" customHeight="1">
      <c r="A1169" s="210"/>
      <c r="B1169" s="193"/>
      <c r="C1169" s="202"/>
      <c r="D1169" s="202"/>
      <c r="E1169" s="192"/>
      <c r="F1169" s="210"/>
      <c r="G1169" s="210"/>
      <c r="H1169" s="210"/>
      <c r="I1169" s="210"/>
      <c r="J1169" s="210"/>
      <c r="K1169" s="210"/>
      <c r="L1169" s="182"/>
      <c r="M1169" s="182"/>
      <c r="N1169" s="182"/>
      <c r="O1169" s="182"/>
      <c r="P1169" s="182"/>
      <c r="Q1169" s="182"/>
      <c r="R1169" s="182"/>
      <c r="S1169" s="182"/>
      <c r="T1169" s="182"/>
      <c r="U1169" s="182"/>
      <c r="V1169" s="182"/>
      <c r="W1169" s="182"/>
      <c r="X1169" s="182"/>
      <c r="Y1169" s="182"/>
      <c r="Z1169" s="182"/>
      <c r="AA1169" s="182"/>
      <c r="AB1169" s="182"/>
      <c r="AC1169" s="182"/>
      <c r="AD1169" s="182"/>
      <c r="AE1169" s="182"/>
      <c r="AF1169" s="182"/>
      <c r="AG1169" s="182"/>
      <c r="AH1169" s="182"/>
      <c r="AI1169" s="182"/>
      <c r="AJ1169" s="182"/>
      <c r="AK1169" s="182"/>
      <c r="AL1169" s="182"/>
      <c r="AM1169" s="182"/>
      <c r="AN1169" s="182"/>
      <c r="AO1169" s="182"/>
      <c r="AP1169" s="182"/>
      <c r="AQ1169" s="182"/>
      <c r="AR1169" s="182"/>
      <c r="AS1169" s="182"/>
      <c r="AT1169" s="182"/>
      <c r="AU1169" s="182"/>
    </row>
    <row r="1170" ht="15.75" customHeight="1">
      <c r="A1170" s="210"/>
      <c r="B1170" s="193"/>
      <c r="C1170" s="202"/>
      <c r="D1170" s="202"/>
      <c r="E1170" s="192"/>
      <c r="F1170" s="210"/>
      <c r="G1170" s="210"/>
      <c r="H1170" s="210"/>
      <c r="I1170" s="210"/>
      <c r="J1170" s="210"/>
      <c r="K1170" s="210"/>
      <c r="L1170" s="182"/>
      <c r="M1170" s="182"/>
      <c r="N1170" s="182"/>
      <c r="O1170" s="182"/>
      <c r="P1170" s="182"/>
      <c r="Q1170" s="182"/>
      <c r="R1170" s="182"/>
      <c r="S1170" s="182"/>
      <c r="T1170" s="182"/>
      <c r="U1170" s="182"/>
      <c r="V1170" s="182"/>
      <c r="W1170" s="182"/>
      <c r="X1170" s="182"/>
      <c r="Y1170" s="182"/>
      <c r="Z1170" s="182"/>
      <c r="AA1170" s="182"/>
      <c r="AB1170" s="182"/>
      <c r="AC1170" s="182"/>
      <c r="AD1170" s="182"/>
      <c r="AE1170" s="182"/>
      <c r="AF1170" s="182"/>
      <c r="AG1170" s="182"/>
      <c r="AH1170" s="182"/>
      <c r="AI1170" s="182"/>
      <c r="AJ1170" s="182"/>
      <c r="AK1170" s="182"/>
      <c r="AL1170" s="182"/>
      <c r="AM1170" s="182"/>
      <c r="AN1170" s="182"/>
      <c r="AO1170" s="182"/>
      <c r="AP1170" s="182"/>
      <c r="AQ1170" s="182"/>
      <c r="AR1170" s="182"/>
      <c r="AS1170" s="182"/>
      <c r="AT1170" s="182"/>
      <c r="AU1170" s="182"/>
    </row>
    <row r="1171" ht="15.75" customHeight="1">
      <c r="A1171" s="210"/>
      <c r="B1171" s="193"/>
      <c r="C1171" s="202"/>
      <c r="D1171" s="202"/>
      <c r="E1171" s="192"/>
      <c r="F1171" s="210"/>
      <c r="G1171" s="210"/>
      <c r="H1171" s="210"/>
      <c r="I1171" s="210"/>
      <c r="J1171" s="210"/>
      <c r="K1171" s="210"/>
      <c r="L1171" s="182"/>
      <c r="M1171" s="182"/>
      <c r="N1171" s="182"/>
      <c r="O1171" s="182"/>
      <c r="P1171" s="182"/>
      <c r="Q1171" s="182"/>
      <c r="R1171" s="182"/>
      <c r="S1171" s="182"/>
      <c r="T1171" s="182"/>
      <c r="U1171" s="182"/>
      <c r="V1171" s="182"/>
      <c r="W1171" s="182"/>
      <c r="X1171" s="182"/>
      <c r="Y1171" s="182"/>
      <c r="Z1171" s="182"/>
      <c r="AA1171" s="182"/>
      <c r="AB1171" s="182"/>
      <c r="AC1171" s="182"/>
      <c r="AD1171" s="182"/>
      <c r="AE1171" s="182"/>
      <c r="AF1171" s="182"/>
      <c r="AG1171" s="182"/>
      <c r="AH1171" s="182"/>
      <c r="AI1171" s="182"/>
      <c r="AJ1171" s="182"/>
      <c r="AK1171" s="182"/>
      <c r="AL1171" s="182"/>
      <c r="AM1171" s="182"/>
      <c r="AN1171" s="182"/>
      <c r="AO1171" s="182"/>
      <c r="AP1171" s="182"/>
      <c r="AQ1171" s="182"/>
      <c r="AR1171" s="182"/>
      <c r="AS1171" s="182"/>
      <c r="AT1171" s="182"/>
      <c r="AU1171" s="182"/>
    </row>
    <row r="1172" ht="15.75" customHeight="1">
      <c r="A1172" s="210"/>
      <c r="B1172" s="193"/>
      <c r="C1172" s="202"/>
      <c r="D1172" s="202"/>
      <c r="E1172" s="192"/>
      <c r="F1172" s="210"/>
      <c r="G1172" s="210"/>
      <c r="H1172" s="210"/>
      <c r="I1172" s="210"/>
      <c r="J1172" s="210"/>
      <c r="K1172" s="210"/>
      <c r="L1172" s="182"/>
      <c r="M1172" s="182"/>
      <c r="N1172" s="182"/>
      <c r="O1172" s="182"/>
      <c r="P1172" s="182"/>
      <c r="Q1172" s="182"/>
      <c r="R1172" s="182"/>
      <c r="S1172" s="182"/>
      <c r="T1172" s="182"/>
      <c r="U1172" s="182"/>
      <c r="V1172" s="182"/>
      <c r="W1172" s="182"/>
      <c r="X1172" s="182"/>
      <c r="Y1172" s="182"/>
      <c r="Z1172" s="182"/>
      <c r="AA1172" s="182"/>
      <c r="AB1172" s="182"/>
      <c r="AC1172" s="182"/>
      <c r="AD1172" s="182"/>
      <c r="AE1172" s="182"/>
      <c r="AF1172" s="182"/>
      <c r="AG1172" s="182"/>
      <c r="AH1172" s="182"/>
      <c r="AI1172" s="182"/>
      <c r="AJ1172" s="182"/>
      <c r="AK1172" s="182"/>
      <c r="AL1172" s="182"/>
      <c r="AM1172" s="182"/>
      <c r="AN1172" s="182"/>
      <c r="AO1172" s="182"/>
      <c r="AP1172" s="182"/>
      <c r="AQ1172" s="182"/>
      <c r="AR1172" s="182"/>
      <c r="AS1172" s="182"/>
      <c r="AT1172" s="182"/>
      <c r="AU1172" s="182"/>
    </row>
    <row r="1173" ht="15.75" customHeight="1">
      <c r="A1173" s="210"/>
      <c r="B1173" s="193"/>
      <c r="C1173" s="202"/>
      <c r="D1173" s="202"/>
      <c r="E1173" s="192"/>
      <c r="F1173" s="210"/>
      <c r="G1173" s="210"/>
      <c r="H1173" s="210"/>
      <c r="I1173" s="210"/>
      <c r="J1173" s="210"/>
      <c r="K1173" s="210"/>
      <c r="L1173" s="182"/>
      <c r="M1173" s="182"/>
      <c r="N1173" s="182"/>
      <c r="O1173" s="182"/>
      <c r="P1173" s="182"/>
      <c r="Q1173" s="182"/>
      <c r="R1173" s="182"/>
      <c r="S1173" s="182"/>
      <c r="T1173" s="182"/>
      <c r="U1173" s="182"/>
      <c r="V1173" s="182"/>
      <c r="W1173" s="182"/>
      <c r="X1173" s="182"/>
      <c r="Y1173" s="182"/>
      <c r="Z1173" s="182"/>
      <c r="AA1173" s="182"/>
      <c r="AB1173" s="182"/>
      <c r="AC1173" s="182"/>
      <c r="AD1173" s="182"/>
      <c r="AE1173" s="182"/>
      <c r="AF1173" s="182"/>
      <c r="AG1173" s="182"/>
      <c r="AH1173" s="182"/>
      <c r="AI1173" s="182"/>
      <c r="AJ1173" s="182"/>
      <c r="AK1173" s="182"/>
      <c r="AL1173" s="182"/>
      <c r="AM1173" s="182"/>
      <c r="AN1173" s="182"/>
      <c r="AO1173" s="182"/>
      <c r="AP1173" s="182"/>
      <c r="AQ1173" s="182"/>
      <c r="AR1173" s="182"/>
      <c r="AS1173" s="182"/>
      <c r="AT1173" s="182"/>
      <c r="AU1173" s="182"/>
    </row>
    <row r="1174" ht="15.75" customHeight="1">
      <c r="A1174" s="210"/>
      <c r="B1174" s="193"/>
      <c r="C1174" s="202"/>
      <c r="D1174" s="202"/>
      <c r="E1174" s="192"/>
      <c r="F1174" s="210"/>
      <c r="G1174" s="210"/>
      <c r="H1174" s="210"/>
      <c r="I1174" s="210"/>
      <c r="J1174" s="210"/>
      <c r="K1174" s="210"/>
      <c r="L1174" s="182"/>
      <c r="M1174" s="182"/>
      <c r="N1174" s="182"/>
      <c r="O1174" s="182"/>
      <c r="P1174" s="182"/>
      <c r="Q1174" s="182"/>
      <c r="R1174" s="182"/>
      <c r="S1174" s="182"/>
      <c r="T1174" s="182"/>
      <c r="U1174" s="182"/>
      <c r="V1174" s="182"/>
      <c r="W1174" s="182"/>
      <c r="X1174" s="182"/>
      <c r="Y1174" s="182"/>
      <c r="Z1174" s="182"/>
      <c r="AA1174" s="182"/>
      <c r="AB1174" s="182"/>
      <c r="AC1174" s="182"/>
      <c r="AD1174" s="182"/>
      <c r="AE1174" s="182"/>
      <c r="AF1174" s="182"/>
      <c r="AG1174" s="182"/>
      <c r="AH1174" s="182"/>
      <c r="AI1174" s="182"/>
      <c r="AJ1174" s="182"/>
      <c r="AK1174" s="182"/>
      <c r="AL1174" s="182"/>
      <c r="AM1174" s="182"/>
      <c r="AN1174" s="182"/>
      <c r="AO1174" s="182"/>
      <c r="AP1174" s="182"/>
      <c r="AQ1174" s="182"/>
      <c r="AR1174" s="182"/>
      <c r="AS1174" s="182"/>
      <c r="AT1174" s="182"/>
      <c r="AU1174" s="182"/>
    </row>
    <row r="1175" ht="15.75" customHeight="1">
      <c r="A1175" s="210"/>
      <c r="B1175" s="193"/>
      <c r="C1175" s="202"/>
      <c r="D1175" s="202"/>
      <c r="E1175" s="192"/>
      <c r="F1175" s="210"/>
      <c r="G1175" s="210"/>
      <c r="H1175" s="210"/>
      <c r="I1175" s="210"/>
      <c r="J1175" s="210"/>
      <c r="K1175" s="210"/>
      <c r="L1175" s="182"/>
      <c r="M1175" s="182"/>
      <c r="N1175" s="182"/>
      <c r="O1175" s="182"/>
      <c r="P1175" s="182"/>
      <c r="Q1175" s="182"/>
      <c r="R1175" s="182"/>
      <c r="S1175" s="182"/>
      <c r="T1175" s="182"/>
      <c r="U1175" s="182"/>
      <c r="V1175" s="182"/>
      <c r="W1175" s="182"/>
      <c r="X1175" s="182"/>
      <c r="Y1175" s="182"/>
      <c r="Z1175" s="182"/>
      <c r="AA1175" s="182"/>
      <c r="AB1175" s="182"/>
      <c r="AC1175" s="182"/>
      <c r="AD1175" s="182"/>
      <c r="AE1175" s="182"/>
      <c r="AF1175" s="182"/>
      <c r="AG1175" s="182"/>
      <c r="AH1175" s="182"/>
      <c r="AI1175" s="182"/>
      <c r="AJ1175" s="182"/>
      <c r="AK1175" s="182"/>
      <c r="AL1175" s="182"/>
      <c r="AM1175" s="182"/>
      <c r="AN1175" s="182"/>
      <c r="AO1175" s="182"/>
      <c r="AP1175" s="182"/>
      <c r="AQ1175" s="182"/>
      <c r="AR1175" s="182"/>
      <c r="AS1175" s="182"/>
      <c r="AT1175" s="182"/>
      <c r="AU1175" s="182"/>
    </row>
    <row r="1176" ht="15.75" customHeight="1">
      <c r="A1176" s="210"/>
      <c r="B1176" s="193"/>
      <c r="C1176" s="202"/>
      <c r="D1176" s="202"/>
      <c r="E1176" s="192"/>
      <c r="F1176" s="210"/>
      <c r="G1176" s="210"/>
      <c r="H1176" s="210"/>
      <c r="I1176" s="210"/>
      <c r="J1176" s="210"/>
      <c r="K1176" s="210"/>
      <c r="L1176" s="182"/>
      <c r="M1176" s="182"/>
      <c r="N1176" s="182"/>
      <c r="O1176" s="182"/>
      <c r="P1176" s="182"/>
      <c r="Q1176" s="182"/>
      <c r="R1176" s="182"/>
      <c r="S1176" s="182"/>
      <c r="T1176" s="182"/>
      <c r="U1176" s="182"/>
      <c r="V1176" s="182"/>
      <c r="W1176" s="182"/>
      <c r="X1176" s="182"/>
      <c r="Y1176" s="182"/>
      <c r="Z1176" s="182"/>
      <c r="AA1176" s="182"/>
      <c r="AB1176" s="182"/>
      <c r="AC1176" s="182"/>
      <c r="AD1176" s="182"/>
      <c r="AE1176" s="182"/>
      <c r="AF1176" s="182"/>
      <c r="AG1176" s="182"/>
      <c r="AH1176" s="182"/>
      <c r="AI1176" s="182"/>
      <c r="AJ1176" s="182"/>
      <c r="AK1176" s="182"/>
      <c r="AL1176" s="182"/>
      <c r="AM1176" s="182"/>
      <c r="AN1176" s="182"/>
      <c r="AO1176" s="182"/>
      <c r="AP1176" s="182"/>
      <c r="AQ1176" s="182"/>
      <c r="AR1176" s="182"/>
      <c r="AS1176" s="182"/>
      <c r="AT1176" s="182"/>
      <c r="AU1176" s="182"/>
    </row>
    <row r="1177" ht="15.75" customHeight="1">
      <c r="A1177" s="210"/>
      <c r="B1177" s="193"/>
      <c r="C1177" s="202"/>
      <c r="D1177" s="202"/>
      <c r="E1177" s="192"/>
      <c r="F1177" s="210"/>
      <c r="G1177" s="210"/>
      <c r="H1177" s="210"/>
      <c r="I1177" s="210"/>
      <c r="J1177" s="210"/>
      <c r="K1177" s="210"/>
      <c r="L1177" s="182"/>
      <c r="M1177" s="182"/>
      <c r="N1177" s="182"/>
      <c r="O1177" s="182"/>
      <c r="P1177" s="182"/>
      <c r="Q1177" s="182"/>
      <c r="R1177" s="182"/>
      <c r="S1177" s="182"/>
      <c r="T1177" s="182"/>
      <c r="U1177" s="182"/>
      <c r="V1177" s="182"/>
      <c r="W1177" s="182"/>
      <c r="X1177" s="182"/>
      <c r="Y1177" s="182"/>
      <c r="Z1177" s="182"/>
      <c r="AA1177" s="182"/>
      <c r="AB1177" s="182"/>
      <c r="AC1177" s="182"/>
      <c r="AD1177" s="182"/>
      <c r="AE1177" s="182"/>
      <c r="AF1177" s="182"/>
      <c r="AG1177" s="182"/>
      <c r="AH1177" s="182"/>
      <c r="AI1177" s="182"/>
      <c r="AJ1177" s="182"/>
      <c r="AK1177" s="182"/>
      <c r="AL1177" s="182"/>
      <c r="AM1177" s="182"/>
      <c r="AN1177" s="182"/>
      <c r="AO1177" s="182"/>
      <c r="AP1177" s="182"/>
      <c r="AQ1177" s="182"/>
      <c r="AR1177" s="182"/>
      <c r="AS1177" s="182"/>
      <c r="AT1177" s="182"/>
      <c r="AU1177" s="182"/>
    </row>
    <row r="1178" ht="15.75" customHeight="1">
      <c r="A1178" s="210"/>
      <c r="B1178" s="193"/>
      <c r="C1178" s="202"/>
      <c r="D1178" s="202"/>
      <c r="E1178" s="192"/>
      <c r="F1178" s="210"/>
      <c r="G1178" s="210"/>
      <c r="H1178" s="210"/>
      <c r="I1178" s="210"/>
      <c r="J1178" s="210"/>
      <c r="K1178" s="210"/>
      <c r="L1178" s="182"/>
      <c r="M1178" s="182"/>
      <c r="N1178" s="182"/>
      <c r="O1178" s="182"/>
      <c r="P1178" s="182"/>
      <c r="Q1178" s="182"/>
      <c r="R1178" s="182"/>
      <c r="S1178" s="182"/>
      <c r="T1178" s="182"/>
      <c r="U1178" s="182"/>
      <c r="V1178" s="182"/>
      <c r="W1178" s="182"/>
      <c r="X1178" s="182"/>
      <c r="Y1178" s="182"/>
      <c r="Z1178" s="182"/>
      <c r="AA1178" s="182"/>
      <c r="AB1178" s="182"/>
      <c r="AC1178" s="182"/>
      <c r="AD1178" s="182"/>
      <c r="AE1178" s="182"/>
      <c r="AF1178" s="182"/>
      <c r="AG1178" s="182"/>
      <c r="AH1178" s="182"/>
      <c r="AI1178" s="182"/>
      <c r="AJ1178" s="182"/>
      <c r="AK1178" s="182"/>
      <c r="AL1178" s="182"/>
      <c r="AM1178" s="182"/>
      <c r="AN1178" s="182"/>
      <c r="AO1178" s="182"/>
      <c r="AP1178" s="182"/>
      <c r="AQ1178" s="182"/>
      <c r="AR1178" s="182"/>
      <c r="AS1178" s="182"/>
      <c r="AT1178" s="182"/>
      <c r="AU1178" s="182"/>
    </row>
    <row r="1179" ht="15.75" customHeight="1">
      <c r="A1179" s="210"/>
      <c r="B1179" s="193"/>
      <c r="C1179" s="202"/>
      <c r="D1179" s="202"/>
      <c r="E1179" s="192"/>
      <c r="F1179" s="210"/>
      <c r="G1179" s="210"/>
      <c r="H1179" s="210"/>
      <c r="I1179" s="210"/>
      <c r="J1179" s="210"/>
      <c r="K1179" s="210"/>
      <c r="L1179" s="182"/>
      <c r="M1179" s="182"/>
      <c r="N1179" s="182"/>
      <c r="O1179" s="182"/>
      <c r="P1179" s="182"/>
      <c r="Q1179" s="182"/>
      <c r="R1179" s="182"/>
      <c r="S1179" s="182"/>
      <c r="T1179" s="182"/>
      <c r="U1179" s="182"/>
      <c r="V1179" s="182"/>
      <c r="W1179" s="182"/>
      <c r="X1179" s="182"/>
      <c r="Y1179" s="182"/>
      <c r="Z1179" s="182"/>
      <c r="AA1179" s="182"/>
      <c r="AB1179" s="182"/>
      <c r="AC1179" s="182"/>
      <c r="AD1179" s="182"/>
      <c r="AE1179" s="182"/>
      <c r="AF1179" s="182"/>
      <c r="AG1179" s="182"/>
      <c r="AH1179" s="182"/>
      <c r="AI1179" s="182"/>
      <c r="AJ1179" s="182"/>
      <c r="AK1179" s="182"/>
      <c r="AL1179" s="182"/>
      <c r="AM1179" s="182"/>
      <c r="AN1179" s="182"/>
      <c r="AO1179" s="182"/>
      <c r="AP1179" s="182"/>
      <c r="AQ1179" s="182"/>
      <c r="AR1179" s="182"/>
      <c r="AS1179" s="182"/>
      <c r="AT1179" s="182"/>
      <c r="AU1179" s="182"/>
    </row>
    <row r="1180" ht="15.75" customHeight="1">
      <c r="A1180" s="210"/>
      <c r="B1180" s="193"/>
      <c r="C1180" s="202"/>
      <c r="D1180" s="202"/>
      <c r="E1180" s="192"/>
      <c r="F1180" s="210"/>
      <c r="G1180" s="210"/>
      <c r="H1180" s="210"/>
      <c r="I1180" s="210"/>
      <c r="J1180" s="210"/>
      <c r="K1180" s="210"/>
      <c r="L1180" s="182"/>
      <c r="M1180" s="182"/>
      <c r="N1180" s="182"/>
      <c r="O1180" s="182"/>
      <c r="P1180" s="182"/>
      <c r="Q1180" s="182"/>
      <c r="R1180" s="182"/>
      <c r="S1180" s="182"/>
      <c r="T1180" s="182"/>
      <c r="U1180" s="182"/>
      <c r="V1180" s="182"/>
      <c r="W1180" s="182"/>
      <c r="X1180" s="182"/>
      <c r="Y1180" s="182"/>
      <c r="Z1180" s="182"/>
      <c r="AA1180" s="182"/>
      <c r="AB1180" s="182"/>
      <c r="AC1180" s="182"/>
      <c r="AD1180" s="182"/>
      <c r="AE1180" s="182"/>
      <c r="AF1180" s="182"/>
      <c r="AG1180" s="182"/>
      <c r="AH1180" s="182"/>
      <c r="AI1180" s="182"/>
      <c r="AJ1180" s="182"/>
      <c r="AK1180" s="182"/>
      <c r="AL1180" s="182"/>
      <c r="AM1180" s="182"/>
      <c r="AN1180" s="182"/>
      <c r="AO1180" s="182"/>
      <c r="AP1180" s="182"/>
      <c r="AQ1180" s="182"/>
      <c r="AR1180" s="182"/>
      <c r="AS1180" s="182"/>
      <c r="AT1180" s="182"/>
      <c r="AU1180" s="182"/>
    </row>
    <row r="1181" ht="15.75" customHeight="1">
      <c r="A1181" s="210"/>
      <c r="B1181" s="193"/>
      <c r="C1181" s="202"/>
      <c r="D1181" s="202"/>
      <c r="E1181" s="192"/>
      <c r="F1181" s="210"/>
      <c r="G1181" s="210"/>
      <c r="H1181" s="210"/>
      <c r="I1181" s="210"/>
      <c r="J1181" s="210"/>
      <c r="K1181" s="210"/>
      <c r="L1181" s="182"/>
      <c r="M1181" s="182"/>
      <c r="N1181" s="182"/>
      <c r="O1181" s="182"/>
      <c r="P1181" s="182"/>
      <c r="Q1181" s="182"/>
      <c r="R1181" s="182"/>
      <c r="S1181" s="182"/>
      <c r="T1181" s="182"/>
      <c r="U1181" s="182"/>
      <c r="V1181" s="182"/>
      <c r="W1181" s="182"/>
      <c r="X1181" s="182"/>
      <c r="Y1181" s="182"/>
      <c r="Z1181" s="182"/>
      <c r="AA1181" s="182"/>
      <c r="AB1181" s="182"/>
      <c r="AC1181" s="182"/>
      <c r="AD1181" s="182"/>
      <c r="AE1181" s="182"/>
      <c r="AF1181" s="182"/>
      <c r="AG1181" s="182"/>
      <c r="AH1181" s="182"/>
      <c r="AI1181" s="182"/>
      <c r="AJ1181" s="182"/>
      <c r="AK1181" s="182"/>
      <c r="AL1181" s="182"/>
      <c r="AM1181" s="182"/>
      <c r="AN1181" s="182"/>
      <c r="AO1181" s="182"/>
      <c r="AP1181" s="182"/>
      <c r="AQ1181" s="182"/>
      <c r="AR1181" s="182"/>
      <c r="AS1181" s="182"/>
      <c r="AT1181" s="182"/>
      <c r="AU1181" s="182"/>
    </row>
    <row r="1182" ht="15.75" customHeight="1">
      <c r="A1182" s="210"/>
      <c r="B1182" s="193"/>
      <c r="C1182" s="202"/>
      <c r="D1182" s="202"/>
      <c r="E1182" s="192"/>
      <c r="F1182" s="210"/>
      <c r="G1182" s="210"/>
      <c r="H1182" s="210"/>
      <c r="I1182" s="210"/>
      <c r="J1182" s="210"/>
      <c r="K1182" s="210"/>
      <c r="L1182" s="182"/>
      <c r="M1182" s="182"/>
      <c r="N1182" s="182"/>
      <c r="O1182" s="182"/>
      <c r="P1182" s="182"/>
      <c r="Q1182" s="182"/>
      <c r="R1182" s="182"/>
      <c r="S1182" s="182"/>
      <c r="T1182" s="182"/>
      <c r="U1182" s="182"/>
      <c r="V1182" s="182"/>
      <c r="W1182" s="182"/>
      <c r="X1182" s="182"/>
      <c r="Y1182" s="182"/>
      <c r="Z1182" s="182"/>
      <c r="AA1182" s="182"/>
      <c r="AB1182" s="182"/>
      <c r="AC1182" s="182"/>
      <c r="AD1182" s="182"/>
      <c r="AE1182" s="182"/>
      <c r="AF1182" s="182"/>
      <c r="AG1182" s="182"/>
      <c r="AH1182" s="182"/>
      <c r="AI1182" s="182"/>
      <c r="AJ1182" s="182"/>
      <c r="AK1182" s="182"/>
      <c r="AL1182" s="182"/>
      <c r="AM1182" s="182"/>
      <c r="AN1182" s="182"/>
      <c r="AO1182" s="182"/>
      <c r="AP1182" s="182"/>
      <c r="AQ1182" s="182"/>
      <c r="AR1182" s="182"/>
      <c r="AS1182" s="182"/>
      <c r="AT1182" s="182"/>
      <c r="AU1182" s="182"/>
    </row>
    <row r="1183" ht="15.75" customHeight="1">
      <c r="A1183" s="210"/>
      <c r="B1183" s="193"/>
      <c r="C1183" s="202"/>
      <c r="D1183" s="202"/>
      <c r="E1183" s="192"/>
      <c r="F1183" s="210"/>
      <c r="G1183" s="210"/>
      <c r="H1183" s="210"/>
      <c r="I1183" s="210"/>
      <c r="J1183" s="210"/>
      <c r="K1183" s="210"/>
      <c r="L1183" s="182"/>
      <c r="M1183" s="182"/>
      <c r="N1183" s="182"/>
      <c r="O1183" s="182"/>
      <c r="P1183" s="182"/>
      <c r="Q1183" s="182"/>
      <c r="R1183" s="182"/>
      <c r="S1183" s="182"/>
      <c r="T1183" s="182"/>
      <c r="U1183" s="182"/>
      <c r="V1183" s="182"/>
      <c r="W1183" s="182"/>
      <c r="X1183" s="182"/>
      <c r="Y1183" s="182"/>
      <c r="Z1183" s="182"/>
      <c r="AA1183" s="182"/>
      <c r="AB1183" s="182"/>
      <c r="AC1183" s="182"/>
      <c r="AD1183" s="182"/>
      <c r="AE1183" s="182"/>
      <c r="AF1183" s="182"/>
      <c r="AG1183" s="182"/>
      <c r="AH1183" s="182"/>
      <c r="AI1183" s="182"/>
      <c r="AJ1183" s="182"/>
      <c r="AK1183" s="182"/>
      <c r="AL1183" s="182"/>
      <c r="AM1183" s="182"/>
      <c r="AN1183" s="182"/>
      <c r="AO1183" s="182"/>
      <c r="AP1183" s="182"/>
      <c r="AQ1183" s="182"/>
      <c r="AR1183" s="182"/>
      <c r="AS1183" s="182"/>
      <c r="AT1183" s="182"/>
      <c r="AU1183" s="182"/>
    </row>
    <row r="1184" ht="15.75" customHeight="1">
      <c r="A1184" s="210"/>
      <c r="B1184" s="193"/>
      <c r="C1184" s="202"/>
      <c r="D1184" s="202"/>
      <c r="E1184" s="192"/>
      <c r="F1184" s="210"/>
      <c r="G1184" s="210"/>
      <c r="H1184" s="210"/>
      <c r="I1184" s="210"/>
      <c r="J1184" s="210"/>
      <c r="K1184" s="210"/>
      <c r="L1184" s="182"/>
      <c r="M1184" s="182"/>
      <c r="N1184" s="182"/>
      <c r="O1184" s="182"/>
      <c r="P1184" s="182"/>
      <c r="Q1184" s="182"/>
      <c r="R1184" s="182"/>
      <c r="S1184" s="182"/>
      <c r="T1184" s="182"/>
      <c r="U1184" s="182"/>
      <c r="V1184" s="182"/>
      <c r="W1184" s="182"/>
      <c r="X1184" s="182"/>
      <c r="Y1184" s="182"/>
      <c r="Z1184" s="182"/>
      <c r="AA1184" s="182"/>
      <c r="AB1184" s="182"/>
      <c r="AC1184" s="182"/>
      <c r="AD1184" s="182"/>
      <c r="AE1184" s="182"/>
      <c r="AF1184" s="182"/>
      <c r="AG1184" s="182"/>
      <c r="AH1184" s="182"/>
      <c r="AI1184" s="182"/>
      <c r="AJ1184" s="182"/>
      <c r="AK1184" s="182"/>
      <c r="AL1184" s="182"/>
      <c r="AM1184" s="182"/>
      <c r="AN1184" s="182"/>
      <c r="AO1184" s="182"/>
      <c r="AP1184" s="182"/>
      <c r="AQ1184" s="182"/>
      <c r="AR1184" s="182"/>
      <c r="AS1184" s="182"/>
      <c r="AT1184" s="182"/>
      <c r="AU1184" s="182"/>
    </row>
    <row r="1185" ht="15.75" customHeight="1">
      <c r="A1185" s="210"/>
      <c r="B1185" s="193"/>
      <c r="C1185" s="202"/>
      <c r="D1185" s="202"/>
      <c r="E1185" s="192"/>
      <c r="F1185" s="210"/>
      <c r="G1185" s="210"/>
      <c r="H1185" s="210"/>
      <c r="I1185" s="210"/>
      <c r="J1185" s="210"/>
      <c r="K1185" s="210"/>
      <c r="L1185" s="182"/>
      <c r="M1185" s="182"/>
      <c r="N1185" s="182"/>
      <c r="O1185" s="182"/>
      <c r="P1185" s="182"/>
      <c r="Q1185" s="182"/>
      <c r="R1185" s="182"/>
      <c r="S1185" s="182"/>
      <c r="T1185" s="182"/>
      <c r="U1185" s="182"/>
      <c r="V1185" s="182"/>
      <c r="W1185" s="182"/>
      <c r="X1185" s="182"/>
      <c r="Y1185" s="182"/>
      <c r="Z1185" s="182"/>
      <c r="AA1185" s="182"/>
      <c r="AB1185" s="182"/>
      <c r="AC1185" s="182"/>
      <c r="AD1185" s="182"/>
      <c r="AE1185" s="182"/>
      <c r="AF1185" s="182"/>
      <c r="AG1185" s="182"/>
      <c r="AH1185" s="182"/>
      <c r="AI1185" s="182"/>
      <c r="AJ1185" s="182"/>
      <c r="AK1185" s="182"/>
      <c r="AL1185" s="182"/>
      <c r="AM1185" s="182"/>
      <c r="AN1185" s="182"/>
      <c r="AO1185" s="182"/>
      <c r="AP1185" s="182"/>
      <c r="AQ1185" s="182"/>
      <c r="AR1185" s="182"/>
      <c r="AS1185" s="182"/>
      <c r="AT1185" s="182"/>
      <c r="AU1185" s="182"/>
    </row>
    <row r="1186" ht="15.75" customHeight="1">
      <c r="A1186" s="210"/>
      <c r="B1186" s="193"/>
      <c r="C1186" s="202"/>
      <c r="D1186" s="202"/>
      <c r="E1186" s="192"/>
      <c r="F1186" s="210"/>
      <c r="G1186" s="210"/>
      <c r="H1186" s="210"/>
      <c r="I1186" s="210"/>
      <c r="J1186" s="210"/>
      <c r="K1186" s="210"/>
      <c r="L1186" s="182"/>
      <c r="M1186" s="182"/>
      <c r="N1186" s="182"/>
      <c r="O1186" s="182"/>
      <c r="P1186" s="182"/>
      <c r="Q1186" s="182"/>
      <c r="R1186" s="182"/>
      <c r="S1186" s="182"/>
      <c r="T1186" s="182"/>
      <c r="U1186" s="182"/>
      <c r="V1186" s="182"/>
      <c r="W1186" s="182"/>
      <c r="X1186" s="182"/>
      <c r="Y1186" s="182"/>
      <c r="Z1186" s="182"/>
      <c r="AA1186" s="182"/>
      <c r="AB1186" s="182"/>
      <c r="AC1186" s="182"/>
      <c r="AD1186" s="182"/>
      <c r="AE1186" s="182"/>
      <c r="AF1186" s="182"/>
      <c r="AG1186" s="182"/>
      <c r="AH1186" s="182"/>
      <c r="AI1186" s="182"/>
      <c r="AJ1186" s="182"/>
      <c r="AK1186" s="182"/>
      <c r="AL1186" s="182"/>
      <c r="AM1186" s="182"/>
      <c r="AN1186" s="182"/>
      <c r="AO1186" s="182"/>
      <c r="AP1186" s="182"/>
      <c r="AQ1186" s="182"/>
      <c r="AR1186" s="182"/>
      <c r="AS1186" s="182"/>
      <c r="AT1186" s="182"/>
      <c r="AU1186" s="182"/>
    </row>
    <row r="1187" ht="15.75" customHeight="1">
      <c r="A1187" s="210"/>
      <c r="B1187" s="193"/>
      <c r="C1187" s="202"/>
      <c r="D1187" s="202"/>
      <c r="E1187" s="192"/>
      <c r="F1187" s="210"/>
      <c r="G1187" s="210"/>
      <c r="H1187" s="210"/>
      <c r="I1187" s="210"/>
      <c r="J1187" s="210"/>
      <c r="K1187" s="210"/>
      <c r="L1187" s="182"/>
      <c r="M1187" s="182"/>
      <c r="N1187" s="182"/>
      <c r="O1187" s="182"/>
      <c r="P1187" s="182"/>
      <c r="Q1187" s="182"/>
      <c r="R1187" s="182"/>
      <c r="S1187" s="182"/>
      <c r="T1187" s="182"/>
      <c r="U1187" s="182"/>
      <c r="V1187" s="182"/>
      <c r="W1187" s="182"/>
      <c r="X1187" s="182"/>
      <c r="Y1187" s="182"/>
      <c r="Z1187" s="182"/>
      <c r="AA1187" s="182"/>
      <c r="AB1187" s="182"/>
      <c r="AC1187" s="182"/>
      <c r="AD1187" s="182"/>
      <c r="AE1187" s="182"/>
      <c r="AF1187" s="182"/>
      <c r="AG1187" s="182"/>
      <c r="AH1187" s="182"/>
      <c r="AI1187" s="182"/>
      <c r="AJ1187" s="182"/>
      <c r="AK1187" s="182"/>
      <c r="AL1187" s="182"/>
      <c r="AM1187" s="182"/>
      <c r="AN1187" s="182"/>
      <c r="AO1187" s="182"/>
      <c r="AP1187" s="182"/>
      <c r="AQ1187" s="182"/>
      <c r="AR1187" s="182"/>
      <c r="AS1187" s="182"/>
      <c r="AT1187" s="182"/>
      <c r="AU1187" s="182"/>
    </row>
    <row r="1188" ht="15.75" customHeight="1">
      <c r="A1188" s="210"/>
      <c r="B1188" s="193"/>
      <c r="C1188" s="202"/>
      <c r="D1188" s="202"/>
      <c r="E1188" s="192"/>
      <c r="F1188" s="210"/>
      <c r="G1188" s="210"/>
      <c r="H1188" s="210"/>
      <c r="I1188" s="210"/>
      <c r="J1188" s="210"/>
      <c r="K1188" s="210"/>
      <c r="L1188" s="182"/>
      <c r="M1188" s="182"/>
      <c r="N1188" s="182"/>
      <c r="O1188" s="182"/>
      <c r="P1188" s="182"/>
      <c r="Q1188" s="182"/>
      <c r="R1188" s="182"/>
      <c r="S1188" s="182"/>
      <c r="T1188" s="182"/>
      <c r="U1188" s="182"/>
      <c r="V1188" s="182"/>
      <c r="W1188" s="182"/>
      <c r="X1188" s="182"/>
      <c r="Y1188" s="182"/>
      <c r="Z1188" s="182"/>
      <c r="AA1188" s="182"/>
      <c r="AB1188" s="182"/>
      <c r="AC1188" s="182"/>
      <c r="AD1188" s="182"/>
      <c r="AE1188" s="182"/>
      <c r="AF1188" s="182"/>
      <c r="AG1188" s="182"/>
      <c r="AH1188" s="182"/>
      <c r="AI1188" s="182"/>
      <c r="AJ1188" s="182"/>
      <c r="AK1188" s="182"/>
      <c r="AL1188" s="182"/>
      <c r="AM1188" s="182"/>
      <c r="AN1188" s="182"/>
      <c r="AO1188" s="182"/>
      <c r="AP1188" s="182"/>
      <c r="AQ1188" s="182"/>
      <c r="AR1188" s="182"/>
      <c r="AS1188" s="182"/>
      <c r="AT1188" s="182"/>
      <c r="AU1188" s="182"/>
    </row>
    <row r="1189" ht="15.75" customHeight="1">
      <c r="A1189" s="210"/>
      <c r="B1189" s="193"/>
      <c r="C1189" s="202"/>
      <c r="D1189" s="202"/>
      <c r="E1189" s="192"/>
      <c r="F1189" s="210"/>
      <c r="G1189" s="210"/>
      <c r="H1189" s="210"/>
      <c r="I1189" s="210"/>
      <c r="J1189" s="210"/>
      <c r="K1189" s="210"/>
      <c r="L1189" s="182"/>
      <c r="M1189" s="182"/>
      <c r="N1189" s="182"/>
      <c r="O1189" s="182"/>
      <c r="P1189" s="182"/>
      <c r="Q1189" s="182"/>
      <c r="R1189" s="182"/>
      <c r="S1189" s="182"/>
      <c r="T1189" s="182"/>
      <c r="U1189" s="182"/>
      <c r="V1189" s="182"/>
      <c r="W1189" s="182"/>
      <c r="X1189" s="182"/>
      <c r="Y1189" s="182"/>
      <c r="Z1189" s="182"/>
      <c r="AA1189" s="182"/>
      <c r="AB1189" s="182"/>
      <c r="AC1189" s="182"/>
      <c r="AD1189" s="182"/>
      <c r="AE1189" s="182"/>
      <c r="AF1189" s="182"/>
      <c r="AG1189" s="182"/>
      <c r="AH1189" s="182"/>
      <c r="AI1189" s="182"/>
      <c r="AJ1189" s="182"/>
      <c r="AK1189" s="182"/>
      <c r="AL1189" s="182"/>
      <c r="AM1189" s="182"/>
      <c r="AN1189" s="182"/>
      <c r="AO1189" s="182"/>
      <c r="AP1189" s="182"/>
      <c r="AQ1189" s="182"/>
      <c r="AR1189" s="182"/>
      <c r="AS1189" s="182"/>
      <c r="AT1189" s="182"/>
      <c r="AU1189" s="182"/>
    </row>
    <row r="1190" ht="15.75" customHeight="1">
      <c r="A1190" s="210"/>
      <c r="B1190" s="193"/>
      <c r="C1190" s="202"/>
      <c r="D1190" s="202"/>
      <c r="E1190" s="192"/>
      <c r="F1190" s="210"/>
      <c r="G1190" s="210"/>
      <c r="H1190" s="210"/>
      <c r="I1190" s="210"/>
      <c r="J1190" s="210"/>
      <c r="K1190" s="210"/>
      <c r="L1190" s="182"/>
      <c r="M1190" s="182"/>
      <c r="N1190" s="182"/>
      <c r="O1190" s="182"/>
      <c r="P1190" s="182"/>
      <c r="Q1190" s="182"/>
      <c r="R1190" s="182"/>
      <c r="S1190" s="182"/>
      <c r="T1190" s="182"/>
      <c r="U1190" s="182"/>
      <c r="V1190" s="182"/>
      <c r="W1190" s="182"/>
      <c r="X1190" s="182"/>
      <c r="Y1190" s="182"/>
      <c r="Z1190" s="182"/>
      <c r="AA1190" s="182"/>
      <c r="AB1190" s="182"/>
      <c r="AC1190" s="182"/>
      <c r="AD1190" s="182"/>
      <c r="AE1190" s="182"/>
      <c r="AF1190" s="182"/>
      <c r="AG1190" s="182"/>
      <c r="AH1190" s="182"/>
      <c r="AI1190" s="182"/>
      <c r="AJ1190" s="182"/>
      <c r="AK1190" s="182"/>
      <c r="AL1190" s="182"/>
      <c r="AM1190" s="182"/>
      <c r="AN1190" s="182"/>
      <c r="AO1190" s="182"/>
      <c r="AP1190" s="182"/>
      <c r="AQ1190" s="182"/>
      <c r="AR1190" s="182"/>
      <c r="AS1190" s="182"/>
      <c r="AT1190" s="182"/>
      <c r="AU1190" s="182"/>
    </row>
    <row r="1191" ht="15.75" customHeight="1">
      <c r="A1191" s="210"/>
      <c r="B1191" s="193"/>
      <c r="C1191" s="202"/>
      <c r="D1191" s="202"/>
      <c r="E1191" s="192"/>
      <c r="F1191" s="210"/>
      <c r="G1191" s="210"/>
      <c r="H1191" s="210"/>
      <c r="I1191" s="210"/>
      <c r="J1191" s="210"/>
      <c r="K1191" s="210"/>
      <c r="L1191" s="182"/>
      <c r="M1191" s="182"/>
      <c r="N1191" s="182"/>
      <c r="O1191" s="182"/>
      <c r="P1191" s="182"/>
      <c r="Q1191" s="182"/>
      <c r="R1191" s="182"/>
      <c r="S1191" s="182"/>
      <c r="T1191" s="182"/>
      <c r="U1191" s="182"/>
      <c r="V1191" s="182"/>
      <c r="W1191" s="182"/>
      <c r="X1191" s="182"/>
      <c r="Y1191" s="182"/>
      <c r="Z1191" s="182"/>
      <c r="AA1191" s="182"/>
      <c r="AB1191" s="182"/>
      <c r="AC1191" s="182"/>
      <c r="AD1191" s="182"/>
      <c r="AE1191" s="182"/>
      <c r="AF1191" s="182"/>
      <c r="AG1191" s="182"/>
      <c r="AH1191" s="182"/>
      <c r="AI1191" s="182"/>
      <c r="AJ1191" s="182"/>
      <c r="AK1191" s="182"/>
      <c r="AL1191" s="182"/>
      <c r="AM1191" s="182"/>
      <c r="AN1191" s="182"/>
      <c r="AO1191" s="182"/>
      <c r="AP1191" s="182"/>
      <c r="AQ1191" s="182"/>
      <c r="AR1191" s="182"/>
      <c r="AS1191" s="182"/>
      <c r="AT1191" s="182"/>
      <c r="AU1191" s="182"/>
    </row>
    <row r="1192" ht="15.75" customHeight="1">
      <c r="A1192" s="210"/>
      <c r="B1192" s="193"/>
      <c r="C1192" s="202"/>
      <c r="D1192" s="202"/>
      <c r="E1192" s="192"/>
      <c r="F1192" s="210"/>
      <c r="G1192" s="210"/>
      <c r="H1192" s="210"/>
      <c r="I1192" s="210"/>
      <c r="J1192" s="210"/>
      <c r="K1192" s="210"/>
      <c r="L1192" s="182"/>
      <c r="M1192" s="182"/>
      <c r="N1192" s="182"/>
      <c r="O1192" s="182"/>
      <c r="P1192" s="182"/>
      <c r="Q1192" s="182"/>
      <c r="R1192" s="182"/>
      <c r="S1192" s="182"/>
      <c r="T1192" s="182"/>
      <c r="U1192" s="182"/>
      <c r="V1192" s="182"/>
      <c r="W1192" s="182"/>
      <c r="X1192" s="182"/>
      <c r="Y1192" s="182"/>
      <c r="Z1192" s="182"/>
      <c r="AA1192" s="182"/>
      <c r="AB1192" s="182"/>
      <c r="AC1192" s="182"/>
      <c r="AD1192" s="182"/>
      <c r="AE1192" s="182"/>
      <c r="AF1192" s="182"/>
      <c r="AG1192" s="182"/>
      <c r="AH1192" s="182"/>
      <c r="AI1192" s="182"/>
      <c r="AJ1192" s="182"/>
      <c r="AK1192" s="182"/>
      <c r="AL1192" s="182"/>
      <c r="AM1192" s="182"/>
      <c r="AN1192" s="182"/>
      <c r="AO1192" s="182"/>
      <c r="AP1192" s="182"/>
      <c r="AQ1192" s="182"/>
      <c r="AR1192" s="182"/>
      <c r="AS1192" s="182"/>
      <c r="AT1192" s="182"/>
      <c r="AU1192" s="182"/>
    </row>
    <row r="1193" ht="15.75" customHeight="1">
      <c r="A1193" s="210"/>
      <c r="B1193" s="193"/>
      <c r="C1193" s="202"/>
      <c r="D1193" s="202"/>
      <c r="E1193" s="192"/>
      <c r="F1193" s="210"/>
      <c r="G1193" s="210"/>
      <c r="H1193" s="210"/>
      <c r="I1193" s="210"/>
      <c r="J1193" s="210"/>
      <c r="K1193" s="210"/>
      <c r="L1193" s="182"/>
      <c r="M1193" s="182"/>
      <c r="N1193" s="182"/>
      <c r="O1193" s="182"/>
      <c r="P1193" s="182"/>
      <c r="Q1193" s="182"/>
      <c r="R1193" s="182"/>
      <c r="S1193" s="182"/>
      <c r="T1193" s="182"/>
      <c r="U1193" s="182"/>
      <c r="V1193" s="182"/>
      <c r="W1193" s="182"/>
      <c r="X1193" s="182"/>
      <c r="Y1193" s="182"/>
      <c r="Z1193" s="182"/>
      <c r="AA1193" s="182"/>
      <c r="AB1193" s="182"/>
      <c r="AC1193" s="182"/>
      <c r="AD1193" s="182"/>
      <c r="AE1193" s="182"/>
      <c r="AF1193" s="182"/>
      <c r="AG1193" s="182"/>
      <c r="AH1193" s="182"/>
      <c r="AI1193" s="182"/>
      <c r="AJ1193" s="182"/>
      <c r="AK1193" s="182"/>
      <c r="AL1193" s="182"/>
      <c r="AM1193" s="182"/>
      <c r="AN1193" s="182"/>
      <c r="AO1193" s="182"/>
      <c r="AP1193" s="182"/>
      <c r="AQ1193" s="182"/>
      <c r="AR1193" s="182"/>
      <c r="AS1193" s="182"/>
      <c r="AT1193" s="182"/>
      <c r="AU1193" s="182"/>
    </row>
    <row r="1194" ht="15.75" customHeight="1">
      <c r="A1194" s="210"/>
      <c r="B1194" s="193"/>
      <c r="C1194" s="202"/>
      <c r="D1194" s="202"/>
      <c r="E1194" s="192"/>
      <c r="F1194" s="210"/>
      <c r="G1194" s="210"/>
      <c r="H1194" s="210"/>
      <c r="I1194" s="210"/>
      <c r="J1194" s="210"/>
      <c r="K1194" s="210"/>
      <c r="L1194" s="182"/>
      <c r="M1194" s="182"/>
      <c r="N1194" s="182"/>
      <c r="O1194" s="182"/>
      <c r="P1194" s="182"/>
      <c r="Q1194" s="182"/>
      <c r="R1194" s="182"/>
      <c r="S1194" s="182"/>
      <c r="T1194" s="182"/>
      <c r="U1194" s="182"/>
      <c r="V1194" s="182"/>
      <c r="W1194" s="182"/>
      <c r="X1194" s="182"/>
      <c r="Y1194" s="182"/>
      <c r="Z1194" s="182"/>
      <c r="AA1194" s="182"/>
      <c r="AB1194" s="182"/>
      <c r="AC1194" s="182"/>
      <c r="AD1194" s="182"/>
      <c r="AE1194" s="182"/>
      <c r="AF1194" s="182"/>
      <c r="AG1194" s="182"/>
      <c r="AH1194" s="182"/>
      <c r="AI1194" s="182"/>
      <c r="AJ1194" s="182"/>
      <c r="AK1194" s="182"/>
      <c r="AL1194" s="182"/>
      <c r="AM1194" s="182"/>
      <c r="AN1194" s="182"/>
      <c r="AO1194" s="182"/>
      <c r="AP1194" s="182"/>
      <c r="AQ1194" s="182"/>
      <c r="AR1194" s="182"/>
      <c r="AS1194" s="182"/>
      <c r="AT1194" s="182"/>
      <c r="AU1194" s="182"/>
    </row>
    <row r="1195" ht="15.75" customHeight="1">
      <c r="A1195" s="210"/>
      <c r="B1195" s="193"/>
      <c r="C1195" s="202"/>
      <c r="D1195" s="202"/>
      <c r="E1195" s="192"/>
      <c r="F1195" s="210"/>
      <c r="G1195" s="210"/>
      <c r="H1195" s="210"/>
      <c r="I1195" s="210"/>
      <c r="J1195" s="210"/>
      <c r="K1195" s="210"/>
      <c r="L1195" s="182"/>
      <c r="M1195" s="182"/>
      <c r="N1195" s="182"/>
      <c r="O1195" s="182"/>
      <c r="P1195" s="182"/>
      <c r="Q1195" s="182"/>
      <c r="R1195" s="182"/>
      <c r="S1195" s="182"/>
      <c r="T1195" s="182"/>
      <c r="U1195" s="182"/>
      <c r="V1195" s="182"/>
      <c r="W1195" s="182"/>
      <c r="X1195" s="182"/>
      <c r="Y1195" s="182"/>
      <c r="Z1195" s="182"/>
      <c r="AA1195" s="182"/>
      <c r="AB1195" s="182"/>
      <c r="AC1195" s="182"/>
      <c r="AD1195" s="182"/>
      <c r="AE1195" s="182"/>
      <c r="AF1195" s="182"/>
      <c r="AG1195" s="182"/>
      <c r="AH1195" s="182"/>
      <c r="AI1195" s="182"/>
      <c r="AJ1195" s="182"/>
      <c r="AK1195" s="182"/>
      <c r="AL1195" s="182"/>
      <c r="AM1195" s="182"/>
      <c r="AN1195" s="182"/>
      <c r="AO1195" s="182"/>
      <c r="AP1195" s="182"/>
      <c r="AQ1195" s="182"/>
      <c r="AR1195" s="182"/>
      <c r="AS1195" s="182"/>
      <c r="AT1195" s="182"/>
      <c r="AU1195" s="182"/>
    </row>
    <row r="1196" ht="15.75" customHeight="1">
      <c r="A1196" s="210"/>
      <c r="B1196" s="193"/>
      <c r="C1196" s="202"/>
      <c r="D1196" s="202"/>
      <c r="E1196" s="192"/>
      <c r="F1196" s="210"/>
      <c r="G1196" s="210"/>
      <c r="H1196" s="210"/>
      <c r="I1196" s="210"/>
      <c r="J1196" s="210"/>
      <c r="K1196" s="210"/>
      <c r="L1196" s="182"/>
      <c r="M1196" s="182"/>
      <c r="N1196" s="182"/>
      <c r="O1196" s="182"/>
      <c r="P1196" s="182"/>
      <c r="Q1196" s="182"/>
      <c r="R1196" s="182"/>
      <c r="S1196" s="182"/>
      <c r="T1196" s="182"/>
      <c r="U1196" s="182"/>
      <c r="V1196" s="182"/>
      <c r="W1196" s="182"/>
      <c r="X1196" s="182"/>
      <c r="Y1196" s="182"/>
      <c r="Z1196" s="182"/>
      <c r="AA1196" s="182"/>
      <c r="AB1196" s="182"/>
      <c r="AC1196" s="182"/>
      <c r="AD1196" s="182"/>
      <c r="AE1196" s="182"/>
      <c r="AF1196" s="182"/>
      <c r="AG1196" s="182"/>
      <c r="AH1196" s="182"/>
      <c r="AI1196" s="182"/>
      <c r="AJ1196" s="182"/>
      <c r="AK1196" s="182"/>
      <c r="AL1196" s="182"/>
      <c r="AM1196" s="182"/>
      <c r="AN1196" s="182"/>
      <c r="AO1196" s="182"/>
      <c r="AP1196" s="182"/>
      <c r="AQ1196" s="182"/>
      <c r="AR1196" s="182"/>
      <c r="AS1196" s="182"/>
      <c r="AT1196" s="182"/>
      <c r="AU1196" s="182"/>
    </row>
    <row r="1197" ht="15.75" customHeight="1">
      <c r="A1197" s="210"/>
      <c r="B1197" s="193"/>
      <c r="C1197" s="202"/>
      <c r="D1197" s="202"/>
      <c r="E1197" s="192"/>
      <c r="F1197" s="210"/>
      <c r="G1197" s="210"/>
      <c r="H1197" s="210"/>
      <c r="I1197" s="210"/>
      <c r="J1197" s="210"/>
      <c r="K1197" s="210"/>
      <c r="L1197" s="182"/>
      <c r="M1197" s="182"/>
      <c r="N1197" s="182"/>
      <c r="O1197" s="182"/>
      <c r="P1197" s="182"/>
      <c r="Q1197" s="182"/>
      <c r="R1197" s="182"/>
      <c r="S1197" s="182"/>
      <c r="T1197" s="182"/>
      <c r="U1197" s="182"/>
      <c r="V1197" s="182"/>
      <c r="W1197" s="182"/>
      <c r="X1197" s="182"/>
      <c r="Y1197" s="182"/>
      <c r="Z1197" s="182"/>
      <c r="AA1197" s="182"/>
      <c r="AB1197" s="182"/>
      <c r="AC1197" s="182"/>
      <c r="AD1197" s="182"/>
      <c r="AE1197" s="182"/>
      <c r="AF1197" s="182"/>
      <c r="AG1197" s="182"/>
      <c r="AH1197" s="182"/>
      <c r="AI1197" s="182"/>
      <c r="AJ1197" s="182"/>
      <c r="AK1197" s="182"/>
      <c r="AL1197" s="182"/>
      <c r="AM1197" s="182"/>
      <c r="AN1197" s="182"/>
      <c r="AO1197" s="182"/>
      <c r="AP1197" s="182"/>
      <c r="AQ1197" s="182"/>
      <c r="AR1197" s="182"/>
      <c r="AS1197" s="182"/>
      <c r="AT1197" s="182"/>
      <c r="AU1197" s="182"/>
    </row>
    <row r="1198" ht="15.75" customHeight="1">
      <c r="A1198" s="210"/>
      <c r="B1198" s="193"/>
      <c r="C1198" s="202"/>
      <c r="D1198" s="202"/>
      <c r="E1198" s="192"/>
      <c r="F1198" s="210"/>
      <c r="G1198" s="210"/>
      <c r="H1198" s="210"/>
      <c r="I1198" s="210"/>
      <c r="J1198" s="210"/>
      <c r="K1198" s="210"/>
      <c r="L1198" s="182"/>
      <c r="M1198" s="182"/>
      <c r="N1198" s="182"/>
      <c r="O1198" s="182"/>
      <c r="P1198" s="182"/>
      <c r="Q1198" s="182"/>
      <c r="R1198" s="182"/>
      <c r="S1198" s="182"/>
      <c r="T1198" s="182"/>
      <c r="U1198" s="182"/>
      <c r="V1198" s="182"/>
      <c r="W1198" s="182"/>
      <c r="X1198" s="182"/>
      <c r="Y1198" s="182"/>
      <c r="Z1198" s="182"/>
      <c r="AA1198" s="182"/>
      <c r="AB1198" s="182"/>
      <c r="AC1198" s="182"/>
      <c r="AD1198" s="182"/>
      <c r="AE1198" s="182"/>
      <c r="AF1198" s="182"/>
      <c r="AG1198" s="182"/>
      <c r="AH1198" s="182"/>
      <c r="AI1198" s="182"/>
      <c r="AJ1198" s="182"/>
      <c r="AK1198" s="182"/>
      <c r="AL1198" s="182"/>
      <c r="AM1198" s="182"/>
      <c r="AN1198" s="182"/>
      <c r="AO1198" s="182"/>
      <c r="AP1198" s="182"/>
      <c r="AQ1198" s="182"/>
      <c r="AR1198" s="182"/>
      <c r="AS1198" s="182"/>
      <c r="AT1198" s="182"/>
      <c r="AU1198" s="182"/>
    </row>
    <row r="1199" ht="15.75" customHeight="1">
      <c r="A1199" s="210"/>
      <c r="B1199" s="193"/>
      <c r="C1199" s="202"/>
      <c r="D1199" s="202"/>
      <c r="E1199" s="192"/>
      <c r="F1199" s="210"/>
      <c r="G1199" s="210"/>
      <c r="H1199" s="210"/>
      <c r="I1199" s="210"/>
      <c r="J1199" s="210"/>
      <c r="K1199" s="210"/>
      <c r="L1199" s="182"/>
      <c r="M1199" s="182"/>
      <c r="N1199" s="182"/>
      <c r="O1199" s="182"/>
      <c r="P1199" s="182"/>
      <c r="Q1199" s="182"/>
      <c r="R1199" s="182"/>
      <c r="S1199" s="182"/>
      <c r="T1199" s="182"/>
      <c r="U1199" s="182"/>
      <c r="V1199" s="182"/>
      <c r="W1199" s="182"/>
      <c r="X1199" s="182"/>
      <c r="Y1199" s="182"/>
      <c r="Z1199" s="182"/>
      <c r="AA1199" s="182"/>
      <c r="AB1199" s="182"/>
      <c r="AC1199" s="182"/>
      <c r="AD1199" s="182"/>
      <c r="AE1199" s="182"/>
      <c r="AF1199" s="182"/>
      <c r="AG1199" s="182"/>
      <c r="AH1199" s="182"/>
      <c r="AI1199" s="182"/>
      <c r="AJ1199" s="182"/>
      <c r="AK1199" s="182"/>
      <c r="AL1199" s="182"/>
      <c r="AM1199" s="182"/>
      <c r="AN1199" s="182"/>
      <c r="AO1199" s="182"/>
      <c r="AP1199" s="182"/>
      <c r="AQ1199" s="182"/>
      <c r="AR1199" s="182"/>
      <c r="AS1199" s="182"/>
      <c r="AT1199" s="182"/>
      <c r="AU1199" s="182"/>
    </row>
    <row r="1200" ht="15.75" customHeight="1">
      <c r="A1200" s="210"/>
      <c r="B1200" s="193"/>
      <c r="C1200" s="202"/>
      <c r="D1200" s="202"/>
      <c r="E1200" s="192"/>
      <c r="F1200" s="210"/>
      <c r="G1200" s="210"/>
      <c r="H1200" s="210"/>
      <c r="I1200" s="210"/>
      <c r="J1200" s="210"/>
      <c r="K1200" s="210"/>
      <c r="L1200" s="182"/>
      <c r="M1200" s="182"/>
      <c r="N1200" s="182"/>
      <c r="O1200" s="182"/>
      <c r="P1200" s="182"/>
      <c r="Q1200" s="182"/>
      <c r="R1200" s="182"/>
      <c r="S1200" s="182"/>
      <c r="T1200" s="182"/>
      <c r="U1200" s="182"/>
      <c r="V1200" s="182"/>
      <c r="W1200" s="182"/>
      <c r="X1200" s="182"/>
      <c r="Y1200" s="182"/>
      <c r="Z1200" s="182"/>
      <c r="AA1200" s="182"/>
      <c r="AB1200" s="182"/>
      <c r="AC1200" s="182"/>
      <c r="AD1200" s="182"/>
      <c r="AE1200" s="182"/>
      <c r="AF1200" s="182"/>
      <c r="AG1200" s="182"/>
      <c r="AH1200" s="182"/>
      <c r="AI1200" s="182"/>
      <c r="AJ1200" s="182"/>
      <c r="AK1200" s="182"/>
      <c r="AL1200" s="182"/>
      <c r="AM1200" s="182"/>
      <c r="AN1200" s="182"/>
      <c r="AO1200" s="182"/>
      <c r="AP1200" s="182"/>
      <c r="AQ1200" s="182"/>
      <c r="AR1200" s="182"/>
      <c r="AS1200" s="182"/>
      <c r="AT1200" s="182"/>
      <c r="AU1200" s="182"/>
    </row>
    <row r="1201" ht="15.75" customHeight="1">
      <c r="A1201" s="210"/>
      <c r="B1201" s="193"/>
      <c r="C1201" s="202"/>
      <c r="D1201" s="202"/>
      <c r="E1201" s="192"/>
      <c r="F1201" s="210"/>
      <c r="G1201" s="210"/>
      <c r="H1201" s="210"/>
      <c r="I1201" s="210"/>
      <c r="J1201" s="210"/>
      <c r="K1201" s="210"/>
      <c r="L1201" s="182"/>
      <c r="M1201" s="182"/>
      <c r="N1201" s="182"/>
      <c r="O1201" s="182"/>
      <c r="P1201" s="182"/>
      <c r="Q1201" s="182"/>
      <c r="R1201" s="182"/>
      <c r="S1201" s="182"/>
      <c r="T1201" s="182"/>
      <c r="U1201" s="182"/>
      <c r="V1201" s="182"/>
      <c r="W1201" s="182"/>
      <c r="X1201" s="182"/>
      <c r="Y1201" s="182"/>
      <c r="Z1201" s="182"/>
      <c r="AA1201" s="182"/>
      <c r="AB1201" s="182"/>
      <c r="AC1201" s="182"/>
      <c r="AD1201" s="182"/>
      <c r="AE1201" s="182"/>
      <c r="AF1201" s="182"/>
      <c r="AG1201" s="182"/>
      <c r="AH1201" s="182"/>
      <c r="AI1201" s="182"/>
      <c r="AJ1201" s="182"/>
      <c r="AK1201" s="182"/>
      <c r="AL1201" s="182"/>
      <c r="AM1201" s="182"/>
      <c r="AN1201" s="182"/>
      <c r="AO1201" s="182"/>
      <c r="AP1201" s="182"/>
      <c r="AQ1201" s="182"/>
      <c r="AR1201" s="182"/>
      <c r="AS1201" s="182"/>
      <c r="AT1201" s="182"/>
      <c r="AU1201" s="182"/>
    </row>
    <row r="1202" ht="15.75" customHeight="1">
      <c r="A1202" s="210"/>
      <c r="B1202" s="193"/>
      <c r="C1202" s="202"/>
      <c r="D1202" s="202"/>
      <c r="E1202" s="192"/>
      <c r="F1202" s="210"/>
      <c r="G1202" s="210"/>
      <c r="H1202" s="210"/>
      <c r="I1202" s="210"/>
      <c r="J1202" s="210"/>
      <c r="K1202" s="210"/>
      <c r="L1202" s="182"/>
      <c r="M1202" s="182"/>
      <c r="N1202" s="182"/>
      <c r="O1202" s="182"/>
      <c r="P1202" s="182"/>
      <c r="Q1202" s="182"/>
      <c r="R1202" s="182"/>
      <c r="S1202" s="182"/>
      <c r="T1202" s="182"/>
      <c r="U1202" s="182"/>
      <c r="V1202" s="182"/>
      <c r="W1202" s="182"/>
      <c r="X1202" s="182"/>
      <c r="Y1202" s="182"/>
      <c r="Z1202" s="182"/>
      <c r="AA1202" s="182"/>
      <c r="AB1202" s="182"/>
      <c r="AC1202" s="182"/>
      <c r="AD1202" s="182"/>
      <c r="AE1202" s="182"/>
      <c r="AF1202" s="182"/>
      <c r="AG1202" s="182"/>
      <c r="AH1202" s="182"/>
      <c r="AI1202" s="182"/>
      <c r="AJ1202" s="182"/>
      <c r="AK1202" s="182"/>
      <c r="AL1202" s="182"/>
      <c r="AM1202" s="182"/>
      <c r="AN1202" s="182"/>
      <c r="AO1202" s="182"/>
      <c r="AP1202" s="182"/>
      <c r="AQ1202" s="182"/>
      <c r="AR1202" s="182"/>
      <c r="AS1202" s="182"/>
      <c r="AT1202" s="182"/>
      <c r="AU1202" s="182"/>
    </row>
    <row r="1203" ht="15.75" customHeight="1">
      <c r="A1203" s="210"/>
      <c r="B1203" s="193"/>
      <c r="C1203" s="202"/>
      <c r="D1203" s="202"/>
      <c r="E1203" s="192"/>
      <c r="F1203" s="210"/>
      <c r="G1203" s="210"/>
      <c r="H1203" s="210"/>
      <c r="I1203" s="210"/>
      <c r="J1203" s="210"/>
      <c r="K1203" s="210"/>
      <c r="L1203" s="182"/>
      <c r="M1203" s="182"/>
      <c r="N1203" s="182"/>
      <c r="O1203" s="182"/>
      <c r="P1203" s="182"/>
      <c r="Q1203" s="182"/>
      <c r="R1203" s="182"/>
      <c r="S1203" s="182"/>
      <c r="T1203" s="182"/>
      <c r="U1203" s="182"/>
      <c r="V1203" s="182"/>
      <c r="W1203" s="182"/>
      <c r="X1203" s="182"/>
      <c r="Y1203" s="182"/>
      <c r="Z1203" s="182"/>
      <c r="AA1203" s="182"/>
      <c r="AB1203" s="182"/>
      <c r="AC1203" s="182"/>
      <c r="AD1203" s="182"/>
      <c r="AE1203" s="182"/>
      <c r="AF1203" s="182"/>
      <c r="AG1203" s="182"/>
      <c r="AH1203" s="182"/>
      <c r="AI1203" s="182"/>
      <c r="AJ1203" s="182"/>
      <c r="AK1203" s="182"/>
      <c r="AL1203" s="182"/>
      <c r="AM1203" s="182"/>
      <c r="AN1203" s="182"/>
      <c r="AO1203" s="182"/>
      <c r="AP1203" s="182"/>
      <c r="AQ1203" s="182"/>
      <c r="AR1203" s="182"/>
      <c r="AS1203" s="182"/>
      <c r="AT1203" s="182"/>
      <c r="AU1203" s="182"/>
    </row>
    <row r="1204" ht="15.75" customHeight="1">
      <c r="A1204" s="210"/>
      <c r="B1204" s="193"/>
      <c r="C1204" s="202"/>
      <c r="D1204" s="202"/>
      <c r="E1204" s="192"/>
      <c r="F1204" s="210"/>
      <c r="G1204" s="210"/>
      <c r="H1204" s="210"/>
      <c r="I1204" s="210"/>
      <c r="J1204" s="210"/>
      <c r="K1204" s="210"/>
      <c r="L1204" s="182"/>
      <c r="M1204" s="182"/>
      <c r="N1204" s="182"/>
      <c r="O1204" s="182"/>
      <c r="P1204" s="182"/>
      <c r="Q1204" s="182"/>
      <c r="R1204" s="182"/>
      <c r="S1204" s="182"/>
      <c r="T1204" s="182"/>
      <c r="U1204" s="182"/>
      <c r="V1204" s="182"/>
      <c r="W1204" s="182"/>
      <c r="X1204" s="182"/>
      <c r="Y1204" s="182"/>
      <c r="Z1204" s="182"/>
      <c r="AA1204" s="182"/>
      <c r="AB1204" s="182"/>
      <c r="AC1204" s="182"/>
      <c r="AD1204" s="182"/>
      <c r="AE1204" s="182"/>
      <c r="AF1204" s="182"/>
      <c r="AG1204" s="182"/>
      <c r="AH1204" s="182"/>
      <c r="AI1204" s="182"/>
      <c r="AJ1204" s="182"/>
      <c r="AK1204" s="182"/>
      <c r="AL1204" s="182"/>
      <c r="AM1204" s="182"/>
      <c r="AN1204" s="182"/>
      <c r="AO1204" s="182"/>
      <c r="AP1204" s="182"/>
      <c r="AQ1204" s="182"/>
      <c r="AR1204" s="182"/>
      <c r="AS1204" s="182"/>
      <c r="AT1204" s="182"/>
      <c r="AU1204" s="182"/>
    </row>
    <row r="1205" ht="15.75" customHeight="1">
      <c r="A1205" s="210"/>
      <c r="B1205" s="193"/>
      <c r="C1205" s="202"/>
      <c r="D1205" s="202"/>
      <c r="E1205" s="192"/>
      <c r="F1205" s="210"/>
      <c r="G1205" s="210"/>
      <c r="H1205" s="210"/>
      <c r="I1205" s="210"/>
      <c r="J1205" s="210"/>
      <c r="K1205" s="210"/>
      <c r="L1205" s="182"/>
      <c r="M1205" s="182"/>
      <c r="N1205" s="182"/>
      <c r="O1205" s="182"/>
      <c r="P1205" s="182"/>
      <c r="Q1205" s="182"/>
      <c r="R1205" s="182"/>
      <c r="S1205" s="182"/>
      <c r="T1205" s="182"/>
      <c r="U1205" s="182"/>
      <c r="V1205" s="182"/>
      <c r="W1205" s="182"/>
      <c r="X1205" s="182"/>
      <c r="Y1205" s="182"/>
      <c r="Z1205" s="182"/>
      <c r="AA1205" s="182"/>
      <c r="AB1205" s="182"/>
      <c r="AC1205" s="182"/>
      <c r="AD1205" s="182"/>
      <c r="AE1205" s="182"/>
      <c r="AF1205" s="182"/>
      <c r="AG1205" s="182"/>
      <c r="AH1205" s="182"/>
      <c r="AI1205" s="182"/>
      <c r="AJ1205" s="182"/>
      <c r="AK1205" s="182"/>
      <c r="AL1205" s="182"/>
      <c r="AM1205" s="182"/>
      <c r="AN1205" s="182"/>
      <c r="AO1205" s="182"/>
      <c r="AP1205" s="182"/>
      <c r="AQ1205" s="182"/>
      <c r="AR1205" s="182"/>
      <c r="AS1205" s="182"/>
      <c r="AT1205" s="182"/>
      <c r="AU1205" s="182"/>
    </row>
    <row r="1206" ht="15.75" customHeight="1">
      <c r="A1206" s="210"/>
      <c r="B1206" s="193"/>
      <c r="C1206" s="202"/>
      <c r="D1206" s="202"/>
      <c r="E1206" s="192"/>
      <c r="F1206" s="210"/>
      <c r="G1206" s="210"/>
      <c r="H1206" s="210"/>
      <c r="I1206" s="210"/>
      <c r="J1206" s="210"/>
      <c r="K1206" s="210"/>
      <c r="L1206" s="182"/>
      <c r="M1206" s="182"/>
      <c r="N1206" s="182"/>
      <c r="O1206" s="182"/>
      <c r="P1206" s="182"/>
      <c r="Q1206" s="182"/>
      <c r="R1206" s="182"/>
      <c r="S1206" s="182"/>
      <c r="T1206" s="182"/>
      <c r="U1206" s="182"/>
      <c r="V1206" s="182"/>
      <c r="W1206" s="182"/>
      <c r="X1206" s="182"/>
      <c r="Y1206" s="182"/>
      <c r="Z1206" s="182"/>
      <c r="AA1206" s="182"/>
      <c r="AB1206" s="182"/>
      <c r="AC1206" s="182"/>
      <c r="AD1206" s="182"/>
      <c r="AE1206" s="182"/>
      <c r="AF1206" s="182"/>
      <c r="AG1206" s="182"/>
      <c r="AH1206" s="182"/>
      <c r="AI1206" s="182"/>
      <c r="AJ1206" s="182"/>
      <c r="AK1206" s="182"/>
      <c r="AL1206" s="182"/>
      <c r="AM1206" s="182"/>
      <c r="AN1206" s="182"/>
      <c r="AO1206" s="182"/>
      <c r="AP1206" s="182"/>
      <c r="AQ1206" s="182"/>
      <c r="AR1206" s="182"/>
      <c r="AS1206" s="182"/>
      <c r="AT1206" s="182"/>
      <c r="AU1206" s="182"/>
    </row>
    <row r="1207" ht="15.75" customHeight="1">
      <c r="A1207" s="210"/>
      <c r="B1207" s="193"/>
      <c r="C1207" s="202"/>
      <c r="D1207" s="202"/>
      <c r="E1207" s="192"/>
      <c r="F1207" s="210"/>
      <c r="G1207" s="210"/>
      <c r="H1207" s="210"/>
      <c r="I1207" s="210"/>
      <c r="J1207" s="210"/>
      <c r="K1207" s="210"/>
      <c r="L1207" s="182"/>
      <c r="M1207" s="182"/>
      <c r="N1207" s="182"/>
      <c r="O1207" s="182"/>
      <c r="P1207" s="182"/>
      <c r="Q1207" s="182"/>
      <c r="R1207" s="182"/>
      <c r="S1207" s="182"/>
      <c r="T1207" s="182"/>
      <c r="U1207" s="182"/>
      <c r="V1207" s="182"/>
      <c r="W1207" s="182"/>
      <c r="X1207" s="182"/>
      <c r="Y1207" s="182"/>
      <c r="Z1207" s="182"/>
      <c r="AA1207" s="182"/>
      <c r="AB1207" s="182"/>
      <c r="AC1207" s="182"/>
      <c r="AD1207" s="182"/>
      <c r="AE1207" s="182"/>
      <c r="AF1207" s="182"/>
      <c r="AG1207" s="182"/>
      <c r="AH1207" s="182"/>
      <c r="AI1207" s="182"/>
      <c r="AJ1207" s="182"/>
      <c r="AK1207" s="182"/>
      <c r="AL1207" s="182"/>
      <c r="AM1207" s="182"/>
      <c r="AN1207" s="182"/>
      <c r="AO1207" s="182"/>
      <c r="AP1207" s="182"/>
      <c r="AQ1207" s="182"/>
      <c r="AR1207" s="182"/>
      <c r="AS1207" s="182"/>
      <c r="AT1207" s="182"/>
      <c r="AU1207" s="182"/>
    </row>
    <row r="1208" ht="15.75" customHeight="1">
      <c r="A1208" s="210"/>
      <c r="B1208" s="193"/>
      <c r="C1208" s="202"/>
      <c r="D1208" s="202"/>
      <c r="E1208" s="192"/>
      <c r="F1208" s="210"/>
      <c r="G1208" s="210"/>
      <c r="H1208" s="210"/>
      <c r="I1208" s="210"/>
      <c r="J1208" s="210"/>
      <c r="K1208" s="210"/>
      <c r="L1208" s="182"/>
      <c r="M1208" s="182"/>
      <c r="N1208" s="182"/>
      <c r="O1208" s="182"/>
      <c r="P1208" s="182"/>
      <c r="Q1208" s="182"/>
      <c r="R1208" s="182"/>
      <c r="S1208" s="182"/>
      <c r="T1208" s="182"/>
      <c r="U1208" s="182"/>
      <c r="V1208" s="182"/>
      <c r="W1208" s="182"/>
      <c r="X1208" s="182"/>
      <c r="Y1208" s="182"/>
      <c r="Z1208" s="182"/>
      <c r="AA1208" s="182"/>
      <c r="AB1208" s="182"/>
      <c r="AC1208" s="182"/>
      <c r="AD1208" s="182"/>
      <c r="AE1208" s="182"/>
      <c r="AF1208" s="182"/>
      <c r="AG1208" s="182"/>
      <c r="AH1208" s="182"/>
      <c r="AI1208" s="182"/>
      <c r="AJ1208" s="182"/>
      <c r="AK1208" s="182"/>
      <c r="AL1208" s="182"/>
      <c r="AM1208" s="182"/>
      <c r="AN1208" s="182"/>
      <c r="AO1208" s="182"/>
      <c r="AP1208" s="182"/>
      <c r="AQ1208" s="182"/>
      <c r="AR1208" s="182"/>
      <c r="AS1208" s="182"/>
      <c r="AT1208" s="182"/>
      <c r="AU1208" s="182"/>
    </row>
    <row r="1209" ht="15.75" customHeight="1">
      <c r="A1209" s="210"/>
      <c r="B1209" s="193"/>
      <c r="C1209" s="202"/>
      <c r="D1209" s="202"/>
      <c r="E1209" s="192"/>
      <c r="F1209" s="210"/>
      <c r="G1209" s="210"/>
      <c r="H1209" s="210"/>
      <c r="I1209" s="210"/>
      <c r="J1209" s="210"/>
      <c r="K1209" s="210"/>
      <c r="L1209" s="182"/>
      <c r="M1209" s="182"/>
      <c r="N1209" s="182"/>
      <c r="O1209" s="182"/>
      <c r="P1209" s="182"/>
      <c r="Q1209" s="182"/>
      <c r="R1209" s="182"/>
      <c r="S1209" s="182"/>
      <c r="T1209" s="182"/>
      <c r="U1209" s="182"/>
      <c r="V1209" s="182"/>
      <c r="W1209" s="182"/>
      <c r="X1209" s="182"/>
      <c r="Y1209" s="182"/>
      <c r="Z1209" s="182"/>
      <c r="AA1209" s="182"/>
      <c r="AB1209" s="182"/>
      <c r="AC1209" s="182"/>
      <c r="AD1209" s="182"/>
      <c r="AE1209" s="182"/>
      <c r="AF1209" s="182"/>
      <c r="AG1209" s="182"/>
      <c r="AH1209" s="182"/>
      <c r="AI1209" s="182"/>
      <c r="AJ1209" s="182"/>
      <c r="AK1209" s="182"/>
      <c r="AL1209" s="182"/>
      <c r="AM1209" s="182"/>
      <c r="AN1209" s="182"/>
      <c r="AO1209" s="182"/>
      <c r="AP1209" s="182"/>
      <c r="AQ1209" s="182"/>
      <c r="AR1209" s="182"/>
      <c r="AS1209" s="182"/>
      <c r="AT1209" s="182"/>
      <c r="AU1209" s="182"/>
    </row>
    <row r="1210" ht="15.75" customHeight="1">
      <c r="A1210" s="210"/>
      <c r="B1210" s="193"/>
      <c r="C1210" s="202"/>
      <c r="D1210" s="202"/>
      <c r="E1210" s="192"/>
      <c r="F1210" s="210"/>
      <c r="G1210" s="210"/>
      <c r="H1210" s="210"/>
      <c r="I1210" s="210"/>
      <c r="J1210" s="210"/>
      <c r="K1210" s="210"/>
      <c r="L1210" s="182"/>
      <c r="M1210" s="182"/>
      <c r="N1210" s="182"/>
      <c r="O1210" s="182"/>
      <c r="P1210" s="182"/>
      <c r="Q1210" s="182"/>
      <c r="R1210" s="182"/>
      <c r="S1210" s="182"/>
      <c r="T1210" s="182"/>
      <c r="U1210" s="182"/>
      <c r="V1210" s="182"/>
      <c r="W1210" s="182"/>
      <c r="X1210" s="182"/>
      <c r="Y1210" s="182"/>
      <c r="Z1210" s="182"/>
      <c r="AA1210" s="182"/>
      <c r="AB1210" s="182"/>
      <c r="AC1210" s="182"/>
      <c r="AD1210" s="182"/>
      <c r="AE1210" s="182"/>
      <c r="AF1210" s="182"/>
      <c r="AG1210" s="182"/>
      <c r="AH1210" s="182"/>
      <c r="AI1210" s="182"/>
      <c r="AJ1210" s="182"/>
      <c r="AK1210" s="182"/>
      <c r="AL1210" s="182"/>
      <c r="AM1210" s="182"/>
      <c r="AN1210" s="182"/>
      <c r="AO1210" s="182"/>
      <c r="AP1210" s="182"/>
      <c r="AQ1210" s="182"/>
      <c r="AR1210" s="182"/>
      <c r="AS1210" s="182"/>
      <c r="AT1210" s="182"/>
      <c r="AU1210" s="182"/>
    </row>
    <row r="1211" ht="15.75" customHeight="1">
      <c r="A1211" s="210"/>
      <c r="B1211" s="193"/>
      <c r="C1211" s="202"/>
      <c r="D1211" s="202"/>
      <c r="E1211" s="192"/>
      <c r="F1211" s="210"/>
      <c r="G1211" s="210"/>
      <c r="H1211" s="210"/>
      <c r="I1211" s="210"/>
      <c r="J1211" s="210"/>
      <c r="K1211" s="210"/>
      <c r="L1211" s="182"/>
      <c r="M1211" s="182"/>
      <c r="N1211" s="182"/>
      <c r="O1211" s="182"/>
      <c r="P1211" s="182"/>
      <c r="Q1211" s="182"/>
      <c r="R1211" s="182"/>
      <c r="S1211" s="182"/>
      <c r="T1211" s="182"/>
      <c r="U1211" s="182"/>
      <c r="V1211" s="182"/>
      <c r="W1211" s="182"/>
      <c r="X1211" s="182"/>
      <c r="Y1211" s="182"/>
      <c r="Z1211" s="182"/>
      <c r="AA1211" s="182"/>
      <c r="AB1211" s="182"/>
      <c r="AC1211" s="182"/>
      <c r="AD1211" s="182"/>
      <c r="AE1211" s="182"/>
      <c r="AF1211" s="182"/>
      <c r="AG1211" s="182"/>
      <c r="AH1211" s="182"/>
      <c r="AI1211" s="182"/>
      <c r="AJ1211" s="182"/>
      <c r="AK1211" s="182"/>
      <c r="AL1211" s="182"/>
      <c r="AM1211" s="182"/>
      <c r="AN1211" s="182"/>
      <c r="AO1211" s="182"/>
      <c r="AP1211" s="182"/>
      <c r="AQ1211" s="182"/>
      <c r="AR1211" s="182"/>
      <c r="AS1211" s="182"/>
      <c r="AT1211" s="182"/>
      <c r="AU1211" s="182"/>
    </row>
    <row r="1212" ht="15.75" customHeight="1">
      <c r="A1212" s="210"/>
      <c r="B1212" s="193"/>
      <c r="C1212" s="202"/>
      <c r="D1212" s="202"/>
      <c r="E1212" s="192"/>
      <c r="F1212" s="210"/>
      <c r="G1212" s="210"/>
      <c r="H1212" s="210"/>
      <c r="I1212" s="210"/>
      <c r="J1212" s="210"/>
      <c r="K1212" s="210"/>
      <c r="L1212" s="182"/>
      <c r="M1212" s="182"/>
      <c r="N1212" s="182"/>
      <c r="O1212" s="182"/>
      <c r="P1212" s="182"/>
      <c r="Q1212" s="182"/>
      <c r="R1212" s="182"/>
      <c r="S1212" s="182"/>
      <c r="T1212" s="182"/>
      <c r="U1212" s="182"/>
      <c r="V1212" s="182"/>
      <c r="W1212" s="182"/>
      <c r="X1212" s="182"/>
      <c r="Y1212" s="182"/>
      <c r="Z1212" s="182"/>
      <c r="AA1212" s="182"/>
      <c r="AB1212" s="182"/>
      <c r="AC1212" s="182"/>
      <c r="AD1212" s="182"/>
      <c r="AE1212" s="182"/>
      <c r="AF1212" s="182"/>
      <c r="AG1212" s="182"/>
      <c r="AH1212" s="182"/>
      <c r="AI1212" s="182"/>
      <c r="AJ1212" s="182"/>
      <c r="AK1212" s="182"/>
      <c r="AL1212" s="182"/>
      <c r="AM1212" s="182"/>
      <c r="AN1212" s="182"/>
      <c r="AO1212" s="182"/>
      <c r="AP1212" s="182"/>
      <c r="AQ1212" s="182"/>
      <c r="AR1212" s="182"/>
      <c r="AS1212" s="182"/>
      <c r="AT1212" s="182"/>
      <c r="AU1212" s="182"/>
    </row>
    <row r="1213" ht="15.75" customHeight="1">
      <c r="A1213" s="210"/>
      <c r="B1213" s="193"/>
      <c r="C1213" s="202"/>
      <c r="D1213" s="202"/>
      <c r="E1213" s="192"/>
      <c r="F1213" s="210"/>
      <c r="G1213" s="210"/>
      <c r="H1213" s="210"/>
      <c r="I1213" s="210"/>
      <c r="J1213" s="210"/>
      <c r="K1213" s="210"/>
      <c r="L1213" s="182"/>
      <c r="M1213" s="182"/>
      <c r="N1213" s="182"/>
      <c r="O1213" s="182"/>
      <c r="P1213" s="182"/>
      <c r="Q1213" s="182"/>
      <c r="R1213" s="182"/>
      <c r="S1213" s="182"/>
      <c r="T1213" s="182"/>
      <c r="U1213" s="182"/>
      <c r="V1213" s="182"/>
      <c r="W1213" s="182"/>
      <c r="X1213" s="182"/>
      <c r="Y1213" s="182"/>
      <c r="Z1213" s="182"/>
      <c r="AA1213" s="182"/>
      <c r="AB1213" s="182"/>
      <c r="AC1213" s="182"/>
      <c r="AD1213" s="182"/>
      <c r="AE1213" s="182"/>
      <c r="AF1213" s="182"/>
      <c r="AG1213" s="182"/>
      <c r="AH1213" s="182"/>
      <c r="AI1213" s="182"/>
      <c r="AJ1213" s="182"/>
      <c r="AK1213" s="182"/>
      <c r="AL1213" s="182"/>
      <c r="AM1213" s="182"/>
      <c r="AN1213" s="182"/>
      <c r="AO1213" s="182"/>
      <c r="AP1213" s="182"/>
      <c r="AQ1213" s="182"/>
      <c r="AR1213" s="182"/>
      <c r="AS1213" s="182"/>
      <c r="AT1213" s="182"/>
      <c r="AU1213" s="182"/>
    </row>
    <row r="1214" ht="15.75" customHeight="1">
      <c r="A1214" s="210"/>
      <c r="B1214" s="193"/>
      <c r="C1214" s="202"/>
      <c r="D1214" s="202"/>
      <c r="E1214" s="192"/>
      <c r="F1214" s="210"/>
      <c r="G1214" s="210"/>
      <c r="H1214" s="210"/>
      <c r="I1214" s="210"/>
      <c r="J1214" s="210"/>
      <c r="K1214" s="210"/>
      <c r="L1214" s="182"/>
      <c r="M1214" s="182"/>
      <c r="N1214" s="182"/>
      <c r="O1214" s="182"/>
      <c r="P1214" s="182"/>
      <c r="Q1214" s="182"/>
      <c r="R1214" s="182"/>
      <c r="S1214" s="182"/>
      <c r="T1214" s="182"/>
      <c r="U1214" s="182"/>
      <c r="V1214" s="182"/>
      <c r="W1214" s="182"/>
      <c r="X1214" s="182"/>
      <c r="Y1214" s="182"/>
      <c r="Z1214" s="182"/>
      <c r="AA1214" s="182"/>
      <c r="AB1214" s="182"/>
      <c r="AC1214" s="182"/>
      <c r="AD1214" s="182"/>
      <c r="AE1214" s="182"/>
      <c r="AF1214" s="182"/>
      <c r="AG1214" s="182"/>
      <c r="AH1214" s="182"/>
      <c r="AI1214" s="182"/>
      <c r="AJ1214" s="182"/>
      <c r="AK1214" s="182"/>
      <c r="AL1214" s="182"/>
      <c r="AM1214" s="182"/>
      <c r="AN1214" s="182"/>
      <c r="AO1214" s="182"/>
      <c r="AP1214" s="182"/>
      <c r="AQ1214" s="182"/>
      <c r="AR1214" s="182"/>
      <c r="AS1214" s="182"/>
      <c r="AT1214" s="182"/>
      <c r="AU1214" s="182"/>
    </row>
    <row r="1215" ht="15.75" customHeight="1">
      <c r="A1215" s="210"/>
      <c r="B1215" s="193"/>
      <c r="C1215" s="202"/>
      <c r="D1215" s="202"/>
      <c r="E1215" s="192"/>
      <c r="F1215" s="210"/>
      <c r="G1215" s="210"/>
      <c r="H1215" s="210"/>
      <c r="I1215" s="210"/>
      <c r="J1215" s="210"/>
      <c r="K1215" s="210"/>
      <c r="L1215" s="182"/>
      <c r="M1215" s="182"/>
      <c r="N1215" s="182"/>
      <c r="O1215" s="182"/>
      <c r="P1215" s="182"/>
      <c r="Q1215" s="182"/>
      <c r="R1215" s="182"/>
      <c r="S1215" s="182"/>
      <c r="T1215" s="182"/>
      <c r="U1215" s="182"/>
      <c r="V1215" s="182"/>
      <c r="W1215" s="182"/>
      <c r="X1215" s="182"/>
      <c r="Y1215" s="182"/>
      <c r="Z1215" s="182"/>
      <c r="AA1215" s="182"/>
      <c r="AB1215" s="182"/>
      <c r="AC1215" s="182"/>
      <c r="AD1215" s="182"/>
      <c r="AE1215" s="182"/>
      <c r="AF1215" s="182"/>
      <c r="AG1215" s="182"/>
      <c r="AH1215" s="182"/>
      <c r="AI1215" s="182"/>
      <c r="AJ1215" s="182"/>
      <c r="AK1215" s="182"/>
      <c r="AL1215" s="182"/>
      <c r="AM1215" s="182"/>
      <c r="AN1215" s="182"/>
      <c r="AO1215" s="182"/>
      <c r="AP1215" s="182"/>
      <c r="AQ1215" s="182"/>
      <c r="AR1215" s="182"/>
      <c r="AS1215" s="182"/>
      <c r="AT1215" s="182"/>
      <c r="AU1215" s="182"/>
    </row>
    <row r="1216" ht="15.75" customHeight="1">
      <c r="A1216" s="210"/>
      <c r="B1216" s="193"/>
      <c r="C1216" s="202"/>
      <c r="D1216" s="202"/>
      <c r="E1216" s="192"/>
      <c r="F1216" s="210"/>
      <c r="G1216" s="210"/>
      <c r="H1216" s="210"/>
      <c r="I1216" s="210"/>
      <c r="J1216" s="210"/>
      <c r="K1216" s="210"/>
      <c r="L1216" s="182"/>
      <c r="M1216" s="182"/>
      <c r="N1216" s="182"/>
      <c r="O1216" s="182"/>
      <c r="P1216" s="182"/>
      <c r="Q1216" s="182"/>
      <c r="R1216" s="182"/>
      <c r="S1216" s="182"/>
      <c r="T1216" s="182"/>
      <c r="U1216" s="182"/>
      <c r="V1216" s="182"/>
      <c r="W1216" s="182"/>
      <c r="X1216" s="182"/>
      <c r="Y1216" s="182"/>
      <c r="Z1216" s="182"/>
      <c r="AA1216" s="182"/>
      <c r="AB1216" s="182"/>
      <c r="AC1216" s="182"/>
      <c r="AD1216" s="182"/>
      <c r="AE1216" s="182"/>
      <c r="AF1216" s="182"/>
      <c r="AG1216" s="182"/>
      <c r="AH1216" s="182"/>
      <c r="AI1216" s="182"/>
      <c r="AJ1216" s="182"/>
      <c r="AK1216" s="182"/>
      <c r="AL1216" s="182"/>
      <c r="AM1216" s="182"/>
      <c r="AN1216" s="182"/>
      <c r="AO1216" s="182"/>
      <c r="AP1216" s="182"/>
      <c r="AQ1216" s="182"/>
      <c r="AR1216" s="182"/>
      <c r="AS1216" s="182"/>
      <c r="AT1216" s="182"/>
      <c r="AU1216" s="182"/>
    </row>
    <row r="1217" ht="15.75" customHeight="1">
      <c r="A1217" s="210"/>
      <c r="B1217" s="193"/>
      <c r="C1217" s="202"/>
      <c r="D1217" s="202"/>
      <c r="E1217" s="192"/>
      <c r="F1217" s="210"/>
      <c r="G1217" s="210"/>
      <c r="H1217" s="210"/>
      <c r="I1217" s="210"/>
      <c r="J1217" s="210"/>
      <c r="K1217" s="210"/>
      <c r="L1217" s="182"/>
      <c r="M1217" s="182"/>
      <c r="N1217" s="182"/>
      <c r="O1217" s="182"/>
      <c r="P1217" s="182"/>
      <c r="Q1217" s="182"/>
      <c r="R1217" s="182"/>
      <c r="S1217" s="182"/>
      <c r="T1217" s="182"/>
      <c r="U1217" s="182"/>
      <c r="V1217" s="182"/>
      <c r="W1217" s="182"/>
      <c r="X1217" s="182"/>
      <c r="Y1217" s="182"/>
      <c r="Z1217" s="182"/>
      <c r="AA1217" s="182"/>
      <c r="AB1217" s="182"/>
      <c r="AC1217" s="182"/>
      <c r="AD1217" s="182"/>
      <c r="AE1217" s="182"/>
      <c r="AF1217" s="182"/>
      <c r="AG1217" s="182"/>
      <c r="AH1217" s="182"/>
      <c r="AI1217" s="182"/>
      <c r="AJ1217" s="182"/>
      <c r="AK1217" s="182"/>
      <c r="AL1217" s="182"/>
      <c r="AM1217" s="182"/>
      <c r="AN1217" s="182"/>
      <c r="AO1217" s="182"/>
      <c r="AP1217" s="182"/>
      <c r="AQ1217" s="182"/>
      <c r="AR1217" s="182"/>
      <c r="AS1217" s="182"/>
      <c r="AT1217" s="182"/>
      <c r="AU1217" s="182"/>
    </row>
    <row r="1218" ht="15.75" customHeight="1">
      <c r="A1218" s="210"/>
      <c r="B1218" s="193"/>
      <c r="C1218" s="202"/>
      <c r="D1218" s="202"/>
      <c r="E1218" s="192"/>
      <c r="F1218" s="210"/>
      <c r="G1218" s="210"/>
      <c r="H1218" s="210"/>
      <c r="I1218" s="210"/>
      <c r="J1218" s="210"/>
      <c r="K1218" s="210"/>
      <c r="L1218" s="182"/>
      <c r="M1218" s="182"/>
      <c r="N1218" s="182"/>
      <c r="O1218" s="182"/>
      <c r="P1218" s="182"/>
      <c r="Q1218" s="182"/>
      <c r="R1218" s="182"/>
      <c r="S1218" s="182"/>
      <c r="T1218" s="182"/>
      <c r="U1218" s="182"/>
      <c r="V1218" s="182"/>
      <c r="W1218" s="182"/>
      <c r="X1218" s="182"/>
      <c r="Y1218" s="182"/>
      <c r="Z1218" s="182"/>
      <c r="AA1218" s="182"/>
      <c r="AB1218" s="182"/>
      <c r="AC1218" s="182"/>
      <c r="AD1218" s="182"/>
      <c r="AE1218" s="182"/>
      <c r="AF1218" s="182"/>
      <c r="AG1218" s="182"/>
      <c r="AH1218" s="182"/>
      <c r="AI1218" s="182"/>
      <c r="AJ1218" s="182"/>
      <c r="AK1218" s="182"/>
      <c r="AL1218" s="182"/>
      <c r="AM1218" s="182"/>
      <c r="AN1218" s="182"/>
      <c r="AO1218" s="182"/>
      <c r="AP1218" s="182"/>
      <c r="AQ1218" s="182"/>
      <c r="AR1218" s="182"/>
      <c r="AS1218" s="182"/>
      <c r="AT1218" s="182"/>
      <c r="AU1218" s="182"/>
    </row>
    <row r="1219" ht="15.75" customHeight="1">
      <c r="A1219" s="210"/>
      <c r="B1219" s="193"/>
      <c r="C1219" s="202"/>
      <c r="D1219" s="202"/>
      <c r="E1219" s="192"/>
      <c r="F1219" s="210"/>
      <c r="G1219" s="210"/>
      <c r="H1219" s="210"/>
      <c r="I1219" s="210"/>
      <c r="J1219" s="210"/>
      <c r="K1219" s="210"/>
      <c r="L1219" s="182"/>
      <c r="M1219" s="182"/>
      <c r="N1219" s="182"/>
      <c r="O1219" s="182"/>
      <c r="P1219" s="182"/>
      <c r="Q1219" s="182"/>
      <c r="R1219" s="182"/>
      <c r="S1219" s="182"/>
      <c r="T1219" s="182"/>
      <c r="U1219" s="182"/>
      <c r="V1219" s="182"/>
      <c r="W1219" s="182"/>
      <c r="X1219" s="182"/>
      <c r="Y1219" s="182"/>
      <c r="Z1219" s="182"/>
      <c r="AA1219" s="182"/>
      <c r="AB1219" s="182"/>
      <c r="AC1219" s="182"/>
      <c r="AD1219" s="182"/>
      <c r="AE1219" s="182"/>
      <c r="AF1219" s="182"/>
      <c r="AG1219" s="182"/>
      <c r="AH1219" s="182"/>
      <c r="AI1219" s="182"/>
      <c r="AJ1219" s="182"/>
      <c r="AK1219" s="182"/>
      <c r="AL1219" s="182"/>
      <c r="AM1219" s="182"/>
      <c r="AN1219" s="182"/>
      <c r="AO1219" s="182"/>
      <c r="AP1219" s="182"/>
      <c r="AQ1219" s="182"/>
      <c r="AR1219" s="182"/>
      <c r="AS1219" s="182"/>
      <c r="AT1219" s="182"/>
      <c r="AU1219" s="182"/>
    </row>
    <row r="1220" ht="15.75" customHeight="1">
      <c r="A1220" s="210"/>
      <c r="B1220" s="193"/>
      <c r="C1220" s="202"/>
      <c r="D1220" s="202"/>
      <c r="E1220" s="192"/>
      <c r="F1220" s="210"/>
      <c r="G1220" s="210"/>
      <c r="H1220" s="210"/>
      <c r="I1220" s="210"/>
      <c r="J1220" s="210"/>
      <c r="K1220" s="210"/>
      <c r="L1220" s="182"/>
      <c r="M1220" s="182"/>
      <c r="N1220" s="182"/>
      <c r="O1220" s="182"/>
      <c r="P1220" s="182"/>
      <c r="Q1220" s="182"/>
      <c r="R1220" s="182"/>
      <c r="S1220" s="182"/>
      <c r="T1220" s="182"/>
      <c r="U1220" s="182"/>
      <c r="V1220" s="182"/>
      <c r="W1220" s="182"/>
      <c r="X1220" s="182"/>
      <c r="Y1220" s="182"/>
      <c r="Z1220" s="182"/>
      <c r="AA1220" s="182"/>
      <c r="AB1220" s="182"/>
      <c r="AC1220" s="182"/>
      <c r="AD1220" s="182"/>
      <c r="AE1220" s="182"/>
      <c r="AF1220" s="182"/>
      <c r="AG1220" s="182"/>
      <c r="AH1220" s="182"/>
      <c r="AI1220" s="182"/>
      <c r="AJ1220" s="182"/>
      <c r="AK1220" s="182"/>
      <c r="AL1220" s="182"/>
      <c r="AM1220" s="182"/>
      <c r="AN1220" s="182"/>
      <c r="AO1220" s="182"/>
      <c r="AP1220" s="182"/>
      <c r="AQ1220" s="182"/>
      <c r="AR1220" s="182"/>
      <c r="AS1220" s="182"/>
      <c r="AT1220" s="182"/>
      <c r="AU1220" s="182"/>
    </row>
    <row r="1221" ht="15.75" customHeight="1">
      <c r="A1221" s="210"/>
      <c r="B1221" s="193"/>
      <c r="C1221" s="202"/>
      <c r="D1221" s="202"/>
      <c r="E1221" s="192"/>
      <c r="F1221" s="210"/>
      <c r="G1221" s="210"/>
      <c r="H1221" s="210"/>
      <c r="I1221" s="210"/>
      <c r="J1221" s="210"/>
      <c r="K1221" s="210"/>
      <c r="L1221" s="182"/>
      <c r="M1221" s="182"/>
      <c r="N1221" s="182"/>
      <c r="O1221" s="182"/>
      <c r="P1221" s="182"/>
      <c r="Q1221" s="182"/>
      <c r="R1221" s="182"/>
      <c r="S1221" s="182"/>
      <c r="T1221" s="182"/>
      <c r="U1221" s="182"/>
      <c r="V1221" s="182"/>
      <c r="W1221" s="182"/>
      <c r="X1221" s="182"/>
      <c r="Y1221" s="182"/>
      <c r="Z1221" s="182"/>
      <c r="AA1221" s="182"/>
      <c r="AB1221" s="182"/>
      <c r="AC1221" s="182"/>
      <c r="AD1221" s="182"/>
      <c r="AE1221" s="182"/>
      <c r="AF1221" s="182"/>
      <c r="AG1221" s="182"/>
      <c r="AH1221" s="182"/>
      <c r="AI1221" s="182"/>
      <c r="AJ1221" s="182"/>
      <c r="AK1221" s="182"/>
      <c r="AL1221" s="182"/>
      <c r="AM1221" s="182"/>
      <c r="AN1221" s="182"/>
      <c r="AO1221" s="182"/>
      <c r="AP1221" s="182"/>
      <c r="AQ1221" s="182"/>
      <c r="AR1221" s="182"/>
      <c r="AS1221" s="182"/>
      <c r="AT1221" s="182"/>
      <c r="AU1221" s="182"/>
    </row>
    <row r="1222" ht="15.75" customHeight="1">
      <c r="A1222" s="210"/>
      <c r="B1222" s="193"/>
      <c r="C1222" s="202"/>
      <c r="D1222" s="202"/>
      <c r="E1222" s="192"/>
      <c r="F1222" s="210"/>
      <c r="G1222" s="210"/>
      <c r="H1222" s="210"/>
      <c r="I1222" s="210"/>
      <c r="J1222" s="210"/>
      <c r="K1222" s="210"/>
      <c r="L1222" s="182"/>
      <c r="M1222" s="182"/>
      <c r="N1222" s="182"/>
      <c r="O1222" s="182"/>
      <c r="P1222" s="182"/>
      <c r="Q1222" s="182"/>
      <c r="R1222" s="182"/>
      <c r="S1222" s="182"/>
      <c r="T1222" s="182"/>
      <c r="U1222" s="182"/>
      <c r="V1222" s="182"/>
      <c r="W1222" s="182"/>
      <c r="X1222" s="182"/>
      <c r="Y1222" s="182"/>
      <c r="Z1222" s="182"/>
      <c r="AA1222" s="182"/>
      <c r="AB1222" s="182"/>
      <c r="AC1222" s="182"/>
      <c r="AD1222" s="182"/>
      <c r="AE1222" s="182"/>
      <c r="AF1222" s="182"/>
      <c r="AG1222" s="182"/>
      <c r="AH1222" s="182"/>
      <c r="AI1222" s="182"/>
      <c r="AJ1222" s="182"/>
      <c r="AK1222" s="182"/>
      <c r="AL1222" s="182"/>
      <c r="AM1222" s="182"/>
      <c r="AN1222" s="182"/>
      <c r="AO1222" s="182"/>
      <c r="AP1222" s="182"/>
      <c r="AQ1222" s="182"/>
      <c r="AR1222" s="182"/>
      <c r="AS1222" s="182"/>
      <c r="AT1222" s="182"/>
      <c r="AU1222" s="182"/>
    </row>
    <row r="1223" ht="15.75" customHeight="1">
      <c r="A1223" s="210"/>
      <c r="B1223" s="193"/>
      <c r="C1223" s="202"/>
      <c r="D1223" s="202"/>
      <c r="E1223" s="192"/>
      <c r="F1223" s="210"/>
      <c r="G1223" s="210"/>
      <c r="H1223" s="210"/>
      <c r="I1223" s="210"/>
      <c r="J1223" s="210"/>
      <c r="K1223" s="210"/>
      <c r="L1223" s="182"/>
      <c r="M1223" s="182"/>
      <c r="N1223" s="182"/>
      <c r="O1223" s="182"/>
      <c r="P1223" s="182"/>
      <c r="Q1223" s="182"/>
      <c r="R1223" s="182"/>
      <c r="S1223" s="182"/>
      <c r="T1223" s="182"/>
      <c r="U1223" s="182"/>
      <c r="V1223" s="182"/>
      <c r="W1223" s="182"/>
      <c r="X1223" s="182"/>
      <c r="Y1223" s="182"/>
      <c r="Z1223" s="182"/>
      <c r="AA1223" s="182"/>
      <c r="AB1223" s="182"/>
      <c r="AC1223" s="182"/>
      <c r="AD1223" s="182"/>
      <c r="AE1223" s="182"/>
      <c r="AF1223" s="182"/>
      <c r="AG1223" s="182"/>
      <c r="AH1223" s="182"/>
      <c r="AI1223" s="182"/>
      <c r="AJ1223" s="182"/>
      <c r="AK1223" s="182"/>
      <c r="AL1223" s="182"/>
      <c r="AM1223" s="182"/>
      <c r="AN1223" s="182"/>
      <c r="AO1223" s="182"/>
      <c r="AP1223" s="182"/>
      <c r="AQ1223" s="182"/>
      <c r="AR1223" s="182"/>
      <c r="AS1223" s="182"/>
      <c r="AT1223" s="182"/>
      <c r="AU1223" s="182"/>
    </row>
    <row r="1224" ht="15.75" customHeight="1">
      <c r="A1224" s="210"/>
      <c r="B1224" s="193"/>
      <c r="C1224" s="202"/>
      <c r="D1224" s="202"/>
      <c r="E1224" s="192"/>
      <c r="F1224" s="210"/>
      <c r="G1224" s="210"/>
      <c r="H1224" s="210"/>
      <c r="I1224" s="210"/>
      <c r="J1224" s="210"/>
      <c r="K1224" s="210"/>
      <c r="L1224" s="182"/>
      <c r="M1224" s="182"/>
      <c r="N1224" s="182"/>
      <c r="O1224" s="182"/>
      <c r="P1224" s="182"/>
      <c r="Q1224" s="182"/>
      <c r="R1224" s="182"/>
      <c r="S1224" s="182"/>
      <c r="T1224" s="182"/>
      <c r="U1224" s="182"/>
      <c r="V1224" s="182"/>
      <c r="W1224" s="182"/>
      <c r="X1224" s="182"/>
      <c r="Y1224" s="182"/>
      <c r="Z1224" s="182"/>
      <c r="AA1224" s="182"/>
      <c r="AB1224" s="182"/>
      <c r="AC1224" s="182"/>
      <c r="AD1224" s="182"/>
      <c r="AE1224" s="182"/>
      <c r="AF1224" s="182"/>
      <c r="AG1224" s="182"/>
      <c r="AH1224" s="182"/>
      <c r="AI1224" s="182"/>
      <c r="AJ1224" s="182"/>
      <c r="AK1224" s="182"/>
      <c r="AL1224" s="182"/>
      <c r="AM1224" s="182"/>
      <c r="AN1224" s="182"/>
      <c r="AO1224" s="182"/>
      <c r="AP1224" s="182"/>
      <c r="AQ1224" s="182"/>
      <c r="AR1224" s="182"/>
      <c r="AS1224" s="182"/>
      <c r="AT1224" s="182"/>
      <c r="AU1224" s="182"/>
    </row>
    <row r="1225" ht="15.75" customHeight="1">
      <c r="A1225" s="210"/>
      <c r="B1225" s="193"/>
      <c r="C1225" s="202"/>
      <c r="D1225" s="202"/>
      <c r="E1225" s="192"/>
      <c r="F1225" s="210"/>
      <c r="G1225" s="210"/>
      <c r="H1225" s="210"/>
      <c r="I1225" s="210"/>
      <c r="J1225" s="210"/>
      <c r="K1225" s="210"/>
      <c r="L1225" s="182"/>
      <c r="M1225" s="182"/>
      <c r="N1225" s="182"/>
      <c r="O1225" s="182"/>
      <c r="P1225" s="182"/>
      <c r="Q1225" s="182"/>
      <c r="R1225" s="182"/>
      <c r="S1225" s="182"/>
      <c r="T1225" s="182"/>
      <c r="U1225" s="182"/>
      <c r="V1225" s="182"/>
      <c r="W1225" s="182"/>
      <c r="X1225" s="182"/>
      <c r="Y1225" s="182"/>
      <c r="Z1225" s="182"/>
      <c r="AA1225" s="182"/>
      <c r="AB1225" s="182"/>
      <c r="AC1225" s="182"/>
      <c r="AD1225" s="182"/>
      <c r="AE1225" s="182"/>
      <c r="AF1225" s="182"/>
      <c r="AG1225" s="182"/>
      <c r="AH1225" s="182"/>
      <c r="AI1225" s="182"/>
      <c r="AJ1225" s="182"/>
      <c r="AK1225" s="182"/>
      <c r="AL1225" s="182"/>
      <c r="AM1225" s="182"/>
      <c r="AN1225" s="182"/>
      <c r="AO1225" s="182"/>
      <c r="AP1225" s="182"/>
      <c r="AQ1225" s="182"/>
      <c r="AR1225" s="182"/>
      <c r="AS1225" s="182"/>
      <c r="AT1225" s="182"/>
      <c r="AU1225" s="182"/>
    </row>
    <row r="1226" ht="15.75" customHeight="1">
      <c r="A1226" s="210"/>
      <c r="B1226" s="193"/>
      <c r="C1226" s="202"/>
      <c r="D1226" s="202"/>
      <c r="E1226" s="192"/>
      <c r="F1226" s="210"/>
      <c r="G1226" s="210"/>
      <c r="H1226" s="210"/>
      <c r="I1226" s="210"/>
      <c r="J1226" s="210"/>
      <c r="K1226" s="210"/>
      <c r="L1226" s="182"/>
      <c r="M1226" s="182"/>
      <c r="N1226" s="182"/>
      <c r="O1226" s="182"/>
      <c r="P1226" s="182"/>
      <c r="Q1226" s="182"/>
      <c r="R1226" s="182"/>
      <c r="S1226" s="182"/>
      <c r="T1226" s="182"/>
      <c r="U1226" s="182"/>
      <c r="V1226" s="182"/>
      <c r="W1226" s="182"/>
      <c r="X1226" s="182"/>
      <c r="Y1226" s="182"/>
      <c r="Z1226" s="182"/>
      <c r="AA1226" s="182"/>
      <c r="AB1226" s="182"/>
      <c r="AC1226" s="182"/>
      <c r="AD1226" s="182"/>
      <c r="AE1226" s="182"/>
      <c r="AF1226" s="182"/>
      <c r="AG1226" s="182"/>
      <c r="AH1226" s="182"/>
      <c r="AI1226" s="182"/>
      <c r="AJ1226" s="182"/>
      <c r="AK1226" s="182"/>
      <c r="AL1226" s="182"/>
      <c r="AM1226" s="182"/>
      <c r="AN1226" s="182"/>
      <c r="AO1226" s="182"/>
      <c r="AP1226" s="182"/>
      <c r="AQ1226" s="182"/>
      <c r="AR1226" s="182"/>
      <c r="AS1226" s="182"/>
      <c r="AT1226" s="182"/>
      <c r="AU1226" s="182"/>
    </row>
    <row r="1227" ht="15.75" customHeight="1">
      <c r="A1227" s="210"/>
      <c r="B1227" s="193"/>
      <c r="C1227" s="202"/>
      <c r="D1227" s="202"/>
      <c r="E1227" s="192"/>
      <c r="F1227" s="210"/>
      <c r="G1227" s="210"/>
      <c r="H1227" s="210"/>
      <c r="I1227" s="210"/>
      <c r="J1227" s="210"/>
      <c r="K1227" s="210"/>
      <c r="L1227" s="182"/>
      <c r="M1227" s="182"/>
      <c r="N1227" s="182"/>
      <c r="O1227" s="182"/>
      <c r="P1227" s="182"/>
      <c r="Q1227" s="182"/>
      <c r="R1227" s="182"/>
      <c r="S1227" s="182"/>
      <c r="T1227" s="182"/>
      <c r="U1227" s="182"/>
      <c r="V1227" s="182"/>
      <c r="W1227" s="182"/>
      <c r="X1227" s="182"/>
      <c r="Y1227" s="182"/>
      <c r="Z1227" s="182"/>
      <c r="AA1227" s="182"/>
      <c r="AB1227" s="182"/>
      <c r="AC1227" s="182"/>
      <c r="AD1227" s="182"/>
      <c r="AE1227" s="182"/>
      <c r="AF1227" s="182"/>
      <c r="AG1227" s="182"/>
      <c r="AH1227" s="182"/>
      <c r="AI1227" s="182"/>
      <c r="AJ1227" s="182"/>
      <c r="AK1227" s="182"/>
      <c r="AL1227" s="182"/>
      <c r="AM1227" s="182"/>
      <c r="AN1227" s="182"/>
      <c r="AO1227" s="182"/>
      <c r="AP1227" s="182"/>
      <c r="AQ1227" s="182"/>
      <c r="AR1227" s="182"/>
      <c r="AS1227" s="182"/>
      <c r="AT1227" s="182"/>
      <c r="AU1227" s="182"/>
    </row>
    <row r="1228" ht="15.75" customHeight="1">
      <c r="A1228" s="210"/>
      <c r="B1228" s="193"/>
      <c r="C1228" s="202"/>
      <c r="D1228" s="202"/>
      <c r="E1228" s="192"/>
      <c r="F1228" s="210"/>
      <c r="G1228" s="210"/>
      <c r="H1228" s="210"/>
      <c r="I1228" s="210"/>
      <c r="J1228" s="210"/>
      <c r="K1228" s="210"/>
      <c r="L1228" s="182"/>
      <c r="M1228" s="182"/>
      <c r="N1228" s="182"/>
      <c r="O1228" s="182"/>
      <c r="P1228" s="182"/>
      <c r="Q1228" s="182"/>
      <c r="R1228" s="182"/>
      <c r="S1228" s="182"/>
      <c r="T1228" s="182"/>
      <c r="U1228" s="182"/>
      <c r="V1228" s="182"/>
      <c r="W1228" s="182"/>
      <c r="X1228" s="182"/>
      <c r="Y1228" s="182"/>
      <c r="Z1228" s="182"/>
      <c r="AA1228" s="182"/>
      <c r="AB1228" s="182"/>
      <c r="AC1228" s="182"/>
      <c r="AD1228" s="182"/>
      <c r="AE1228" s="182"/>
      <c r="AF1228" s="182"/>
      <c r="AG1228" s="182"/>
      <c r="AH1228" s="182"/>
      <c r="AI1228" s="182"/>
      <c r="AJ1228" s="182"/>
      <c r="AK1228" s="182"/>
      <c r="AL1228" s="182"/>
      <c r="AM1228" s="182"/>
      <c r="AN1228" s="182"/>
      <c r="AO1228" s="182"/>
      <c r="AP1228" s="182"/>
      <c r="AQ1228" s="182"/>
      <c r="AR1228" s="182"/>
      <c r="AS1228" s="182"/>
      <c r="AT1228" s="182"/>
      <c r="AU1228" s="182"/>
    </row>
    <row r="1229" ht="15.75" customHeight="1">
      <c r="A1229" s="210"/>
      <c r="B1229" s="193"/>
      <c r="C1229" s="202"/>
      <c r="D1229" s="202"/>
      <c r="E1229" s="192"/>
      <c r="F1229" s="210"/>
      <c r="G1229" s="210"/>
      <c r="H1229" s="210"/>
      <c r="I1229" s="210"/>
      <c r="J1229" s="210"/>
      <c r="K1229" s="210"/>
      <c r="L1229" s="182"/>
      <c r="M1229" s="182"/>
      <c r="N1229" s="182"/>
      <c r="O1229" s="182"/>
      <c r="P1229" s="182"/>
      <c r="Q1229" s="182"/>
      <c r="R1229" s="182"/>
      <c r="S1229" s="182"/>
      <c r="T1229" s="182"/>
      <c r="U1229" s="182"/>
      <c r="V1229" s="182"/>
      <c r="W1229" s="182"/>
      <c r="X1229" s="182"/>
      <c r="Y1229" s="182"/>
      <c r="Z1229" s="182"/>
      <c r="AA1229" s="182"/>
      <c r="AB1229" s="182"/>
      <c r="AC1229" s="182"/>
      <c r="AD1229" s="182"/>
      <c r="AE1229" s="182"/>
      <c r="AF1229" s="182"/>
      <c r="AG1229" s="182"/>
      <c r="AH1229" s="182"/>
      <c r="AI1229" s="182"/>
      <c r="AJ1229" s="182"/>
      <c r="AK1229" s="182"/>
      <c r="AL1229" s="182"/>
      <c r="AM1229" s="182"/>
      <c r="AN1229" s="182"/>
      <c r="AO1229" s="182"/>
      <c r="AP1229" s="182"/>
      <c r="AQ1229" s="182"/>
      <c r="AR1229" s="182"/>
      <c r="AS1229" s="182"/>
      <c r="AT1229" s="182"/>
      <c r="AU1229" s="182"/>
    </row>
    <row r="1230" ht="15.75" customHeight="1">
      <c r="A1230" s="210"/>
      <c r="B1230" s="193"/>
      <c r="C1230" s="202"/>
      <c r="D1230" s="202"/>
      <c r="E1230" s="192"/>
      <c r="F1230" s="210"/>
      <c r="G1230" s="210"/>
      <c r="H1230" s="210"/>
      <c r="I1230" s="210"/>
      <c r="J1230" s="210"/>
      <c r="K1230" s="210"/>
      <c r="L1230" s="182"/>
      <c r="M1230" s="182"/>
      <c r="N1230" s="182"/>
      <c r="O1230" s="182"/>
      <c r="P1230" s="182"/>
      <c r="Q1230" s="182"/>
      <c r="R1230" s="182"/>
      <c r="S1230" s="182"/>
      <c r="T1230" s="182"/>
      <c r="U1230" s="182"/>
      <c r="V1230" s="182"/>
      <c r="W1230" s="182"/>
      <c r="X1230" s="182"/>
      <c r="Y1230" s="182"/>
      <c r="Z1230" s="182"/>
      <c r="AA1230" s="182"/>
      <c r="AB1230" s="182"/>
      <c r="AC1230" s="182"/>
      <c r="AD1230" s="182"/>
      <c r="AE1230" s="182"/>
      <c r="AF1230" s="182"/>
      <c r="AG1230" s="182"/>
      <c r="AH1230" s="182"/>
      <c r="AI1230" s="182"/>
      <c r="AJ1230" s="182"/>
      <c r="AK1230" s="182"/>
      <c r="AL1230" s="182"/>
      <c r="AM1230" s="182"/>
      <c r="AN1230" s="182"/>
      <c r="AO1230" s="182"/>
      <c r="AP1230" s="182"/>
      <c r="AQ1230" s="182"/>
      <c r="AR1230" s="182"/>
      <c r="AS1230" s="182"/>
      <c r="AT1230" s="182"/>
      <c r="AU1230" s="182"/>
    </row>
    <row r="1231" ht="15.75" customHeight="1">
      <c r="A1231" s="210"/>
      <c r="B1231" s="193"/>
      <c r="C1231" s="202"/>
      <c r="D1231" s="202"/>
      <c r="E1231" s="192"/>
      <c r="F1231" s="210"/>
      <c r="G1231" s="210"/>
      <c r="H1231" s="210"/>
      <c r="I1231" s="210"/>
      <c r="J1231" s="210"/>
      <c r="K1231" s="210"/>
      <c r="L1231" s="182"/>
      <c r="M1231" s="182"/>
      <c r="N1231" s="182"/>
      <c r="O1231" s="182"/>
      <c r="P1231" s="182"/>
      <c r="Q1231" s="182"/>
      <c r="R1231" s="182"/>
      <c r="S1231" s="182"/>
      <c r="T1231" s="182"/>
      <c r="U1231" s="182"/>
      <c r="V1231" s="182"/>
      <c r="W1231" s="182"/>
      <c r="X1231" s="182"/>
      <c r="Y1231" s="182"/>
      <c r="Z1231" s="182"/>
      <c r="AA1231" s="182"/>
      <c r="AB1231" s="182"/>
      <c r="AC1231" s="182"/>
      <c r="AD1231" s="182"/>
      <c r="AE1231" s="182"/>
      <c r="AF1231" s="182"/>
      <c r="AG1231" s="182"/>
      <c r="AH1231" s="182"/>
      <c r="AI1231" s="182"/>
      <c r="AJ1231" s="182"/>
      <c r="AK1231" s="182"/>
      <c r="AL1231" s="182"/>
      <c r="AM1231" s="182"/>
      <c r="AN1231" s="182"/>
      <c r="AO1231" s="182"/>
      <c r="AP1231" s="182"/>
      <c r="AQ1231" s="182"/>
      <c r="AR1231" s="182"/>
      <c r="AS1231" s="182"/>
      <c r="AT1231" s="182"/>
      <c r="AU1231" s="182"/>
    </row>
    <row r="1232" ht="15.75" customHeight="1">
      <c r="A1232" s="210"/>
      <c r="B1232" s="193"/>
      <c r="C1232" s="202"/>
      <c r="D1232" s="202"/>
      <c r="E1232" s="192"/>
      <c r="F1232" s="210"/>
      <c r="G1232" s="210"/>
      <c r="H1232" s="210"/>
      <c r="I1232" s="210"/>
      <c r="J1232" s="210"/>
      <c r="K1232" s="210"/>
      <c r="L1232" s="182"/>
      <c r="M1232" s="182"/>
      <c r="N1232" s="182"/>
      <c r="O1232" s="182"/>
      <c r="P1232" s="182"/>
      <c r="Q1232" s="182"/>
      <c r="R1232" s="182"/>
      <c r="S1232" s="182"/>
      <c r="T1232" s="182"/>
      <c r="U1232" s="182"/>
      <c r="V1232" s="182"/>
      <c r="W1232" s="182"/>
      <c r="X1232" s="182"/>
      <c r="Y1232" s="182"/>
      <c r="Z1232" s="182"/>
      <c r="AA1232" s="182"/>
      <c r="AB1232" s="182"/>
      <c r="AC1232" s="182"/>
      <c r="AD1232" s="182"/>
      <c r="AE1232" s="182"/>
      <c r="AF1232" s="182"/>
      <c r="AG1232" s="182"/>
      <c r="AH1232" s="182"/>
      <c r="AI1232" s="182"/>
      <c r="AJ1232" s="182"/>
      <c r="AK1232" s="182"/>
      <c r="AL1232" s="182"/>
      <c r="AM1232" s="182"/>
      <c r="AN1232" s="182"/>
      <c r="AO1232" s="182"/>
      <c r="AP1232" s="182"/>
      <c r="AQ1232" s="182"/>
      <c r="AR1232" s="182"/>
      <c r="AS1232" s="182"/>
      <c r="AT1232" s="182"/>
      <c r="AU1232" s="182"/>
    </row>
    <row r="1233" ht="15.75" customHeight="1">
      <c r="A1233" s="210"/>
      <c r="B1233" s="193"/>
      <c r="C1233" s="202"/>
      <c r="D1233" s="202"/>
      <c r="E1233" s="192"/>
      <c r="F1233" s="210"/>
      <c r="G1233" s="210"/>
      <c r="H1233" s="210"/>
      <c r="I1233" s="210"/>
      <c r="J1233" s="210"/>
      <c r="K1233" s="210"/>
      <c r="L1233" s="182"/>
      <c r="M1233" s="182"/>
      <c r="N1233" s="182"/>
      <c r="O1233" s="182"/>
      <c r="P1233" s="182"/>
      <c r="Q1233" s="182"/>
      <c r="R1233" s="182"/>
      <c r="S1233" s="182"/>
      <c r="T1233" s="182"/>
      <c r="U1233" s="182"/>
      <c r="V1233" s="182"/>
      <c r="W1233" s="182"/>
      <c r="X1233" s="182"/>
      <c r="Y1233" s="182"/>
      <c r="Z1233" s="182"/>
      <c r="AA1233" s="182"/>
      <c r="AB1233" s="182"/>
      <c r="AC1233" s="182"/>
      <c r="AD1233" s="182"/>
      <c r="AE1233" s="182"/>
      <c r="AF1233" s="182"/>
      <c r="AG1233" s="182"/>
      <c r="AH1233" s="182"/>
      <c r="AI1233" s="182"/>
      <c r="AJ1233" s="182"/>
      <c r="AK1233" s="182"/>
      <c r="AL1233" s="182"/>
      <c r="AM1233" s="182"/>
      <c r="AN1233" s="182"/>
      <c r="AO1233" s="182"/>
      <c r="AP1233" s="182"/>
      <c r="AQ1233" s="182"/>
      <c r="AR1233" s="182"/>
      <c r="AS1233" s="182"/>
      <c r="AT1233" s="182"/>
      <c r="AU1233" s="182"/>
    </row>
    <row r="1234" ht="15.75" customHeight="1">
      <c r="A1234" s="210"/>
      <c r="B1234" s="193"/>
      <c r="C1234" s="202"/>
      <c r="D1234" s="202"/>
      <c r="E1234" s="192"/>
      <c r="F1234" s="210"/>
      <c r="G1234" s="210"/>
      <c r="H1234" s="210"/>
      <c r="I1234" s="210"/>
      <c r="J1234" s="210"/>
      <c r="K1234" s="210"/>
      <c r="L1234" s="182"/>
      <c r="M1234" s="182"/>
      <c r="N1234" s="182"/>
      <c r="O1234" s="182"/>
      <c r="P1234" s="182"/>
      <c r="Q1234" s="182"/>
      <c r="R1234" s="182"/>
      <c r="S1234" s="182"/>
      <c r="T1234" s="182"/>
      <c r="U1234" s="182"/>
      <c r="V1234" s="182"/>
      <c r="W1234" s="182"/>
      <c r="X1234" s="182"/>
      <c r="Y1234" s="182"/>
      <c r="Z1234" s="182"/>
      <c r="AA1234" s="182"/>
      <c r="AB1234" s="182"/>
      <c r="AC1234" s="182"/>
      <c r="AD1234" s="182"/>
      <c r="AE1234" s="182"/>
      <c r="AF1234" s="182"/>
      <c r="AG1234" s="182"/>
      <c r="AH1234" s="182"/>
      <c r="AI1234" s="182"/>
      <c r="AJ1234" s="182"/>
      <c r="AK1234" s="182"/>
      <c r="AL1234" s="182"/>
      <c r="AM1234" s="182"/>
      <c r="AN1234" s="182"/>
      <c r="AO1234" s="182"/>
      <c r="AP1234" s="182"/>
      <c r="AQ1234" s="182"/>
      <c r="AR1234" s="182"/>
      <c r="AS1234" s="182"/>
      <c r="AT1234" s="182"/>
      <c r="AU1234" s="182"/>
    </row>
    <row r="1235" ht="15.75" customHeight="1">
      <c r="A1235" s="210"/>
      <c r="B1235" s="193"/>
      <c r="C1235" s="202"/>
      <c r="D1235" s="202"/>
      <c r="E1235" s="192"/>
      <c r="F1235" s="210"/>
      <c r="G1235" s="210"/>
      <c r="H1235" s="210"/>
      <c r="I1235" s="210"/>
      <c r="J1235" s="210"/>
      <c r="K1235" s="210"/>
      <c r="L1235" s="182"/>
      <c r="M1235" s="182"/>
      <c r="N1235" s="182"/>
      <c r="O1235" s="182"/>
      <c r="P1235" s="182"/>
      <c r="Q1235" s="182"/>
      <c r="R1235" s="182"/>
      <c r="S1235" s="182"/>
      <c r="T1235" s="182"/>
      <c r="U1235" s="182"/>
      <c r="V1235" s="182"/>
      <c r="W1235" s="182"/>
      <c r="X1235" s="182"/>
      <c r="Y1235" s="182"/>
      <c r="Z1235" s="182"/>
      <c r="AA1235" s="182"/>
      <c r="AB1235" s="182"/>
      <c r="AC1235" s="182"/>
      <c r="AD1235" s="182"/>
      <c r="AE1235" s="182"/>
      <c r="AF1235" s="182"/>
      <c r="AG1235" s="182"/>
      <c r="AH1235" s="182"/>
      <c r="AI1235" s="182"/>
      <c r="AJ1235" s="182"/>
      <c r="AK1235" s="182"/>
      <c r="AL1235" s="182"/>
      <c r="AM1235" s="182"/>
      <c r="AN1235" s="182"/>
      <c r="AO1235" s="182"/>
      <c r="AP1235" s="182"/>
      <c r="AQ1235" s="182"/>
      <c r="AR1235" s="182"/>
      <c r="AS1235" s="182"/>
      <c r="AT1235" s="182"/>
      <c r="AU1235" s="182"/>
    </row>
    <row r="1236" ht="15.75" customHeight="1">
      <c r="A1236" s="210"/>
      <c r="B1236" s="193"/>
      <c r="C1236" s="202"/>
      <c r="D1236" s="202"/>
      <c r="E1236" s="192"/>
      <c r="F1236" s="210"/>
      <c r="G1236" s="210"/>
      <c r="H1236" s="210"/>
      <c r="I1236" s="210"/>
      <c r="J1236" s="210"/>
      <c r="K1236" s="210"/>
      <c r="L1236" s="182"/>
      <c r="M1236" s="182"/>
      <c r="N1236" s="182"/>
      <c r="O1236" s="182"/>
      <c r="P1236" s="182"/>
      <c r="Q1236" s="182"/>
      <c r="R1236" s="182"/>
      <c r="S1236" s="182"/>
      <c r="T1236" s="182"/>
      <c r="U1236" s="182"/>
      <c r="V1236" s="182"/>
      <c r="W1236" s="182"/>
      <c r="X1236" s="182"/>
      <c r="Y1236" s="182"/>
      <c r="Z1236" s="182"/>
      <c r="AA1236" s="182"/>
      <c r="AB1236" s="182"/>
      <c r="AC1236" s="182"/>
      <c r="AD1236" s="182"/>
      <c r="AE1236" s="182"/>
      <c r="AF1236" s="182"/>
      <c r="AG1236" s="182"/>
      <c r="AH1236" s="182"/>
      <c r="AI1236" s="182"/>
      <c r="AJ1236" s="182"/>
      <c r="AK1236" s="182"/>
      <c r="AL1236" s="182"/>
      <c r="AM1236" s="182"/>
      <c r="AN1236" s="182"/>
      <c r="AO1236" s="182"/>
      <c r="AP1236" s="182"/>
      <c r="AQ1236" s="182"/>
      <c r="AR1236" s="182"/>
      <c r="AS1236" s="182"/>
      <c r="AT1236" s="182"/>
      <c r="AU1236" s="182"/>
    </row>
    <row r="1237" ht="15.75" customHeight="1">
      <c r="A1237" s="210"/>
      <c r="B1237" s="193"/>
      <c r="C1237" s="202"/>
      <c r="D1237" s="202"/>
      <c r="E1237" s="192"/>
      <c r="F1237" s="210"/>
      <c r="G1237" s="210"/>
      <c r="H1237" s="210"/>
      <c r="I1237" s="210"/>
      <c r="J1237" s="210"/>
      <c r="K1237" s="210"/>
      <c r="L1237" s="182"/>
      <c r="M1237" s="182"/>
      <c r="N1237" s="182"/>
      <c r="O1237" s="182"/>
      <c r="P1237" s="182"/>
      <c r="Q1237" s="182"/>
      <c r="R1237" s="182"/>
      <c r="S1237" s="182"/>
      <c r="T1237" s="182"/>
      <c r="U1237" s="182"/>
      <c r="V1237" s="182"/>
      <c r="W1237" s="182"/>
      <c r="X1237" s="182"/>
      <c r="Y1237" s="182"/>
      <c r="Z1237" s="182"/>
      <c r="AA1237" s="182"/>
      <c r="AB1237" s="182"/>
      <c r="AC1237" s="182"/>
      <c r="AD1237" s="182"/>
      <c r="AE1237" s="182"/>
      <c r="AF1237" s="182"/>
      <c r="AG1237" s="182"/>
      <c r="AH1237" s="182"/>
      <c r="AI1237" s="182"/>
      <c r="AJ1237" s="182"/>
      <c r="AK1237" s="182"/>
      <c r="AL1237" s="182"/>
      <c r="AM1237" s="182"/>
      <c r="AN1237" s="182"/>
      <c r="AO1237" s="182"/>
      <c r="AP1237" s="182"/>
      <c r="AQ1237" s="182"/>
      <c r="AR1237" s="182"/>
      <c r="AS1237" s="182"/>
      <c r="AT1237" s="182"/>
      <c r="AU1237" s="182"/>
    </row>
    <row r="1238" ht="15.75" customHeight="1">
      <c r="A1238" s="210"/>
      <c r="B1238" s="193"/>
      <c r="C1238" s="202"/>
      <c r="D1238" s="202"/>
      <c r="E1238" s="192"/>
      <c r="F1238" s="210"/>
      <c r="G1238" s="210"/>
      <c r="H1238" s="210"/>
      <c r="I1238" s="210"/>
      <c r="J1238" s="210"/>
      <c r="K1238" s="210"/>
      <c r="L1238" s="182"/>
      <c r="M1238" s="182"/>
      <c r="N1238" s="182"/>
      <c r="O1238" s="182"/>
      <c r="P1238" s="182"/>
      <c r="Q1238" s="182"/>
      <c r="R1238" s="182"/>
      <c r="S1238" s="182"/>
      <c r="T1238" s="182"/>
      <c r="U1238" s="182"/>
      <c r="V1238" s="182"/>
      <c r="W1238" s="182"/>
      <c r="X1238" s="182"/>
      <c r="Y1238" s="182"/>
      <c r="Z1238" s="182"/>
      <c r="AA1238" s="182"/>
      <c r="AB1238" s="182"/>
      <c r="AC1238" s="182"/>
      <c r="AD1238" s="182"/>
      <c r="AE1238" s="182"/>
      <c r="AF1238" s="182"/>
      <c r="AG1238" s="182"/>
      <c r="AH1238" s="182"/>
      <c r="AI1238" s="182"/>
      <c r="AJ1238" s="182"/>
      <c r="AK1238" s="182"/>
      <c r="AL1238" s="182"/>
      <c r="AM1238" s="182"/>
      <c r="AN1238" s="182"/>
      <c r="AO1238" s="182"/>
      <c r="AP1238" s="182"/>
      <c r="AQ1238" s="182"/>
      <c r="AR1238" s="182"/>
      <c r="AS1238" s="182"/>
      <c r="AT1238" s="182"/>
      <c r="AU1238" s="182"/>
    </row>
    <row r="1239" ht="15.75" customHeight="1">
      <c r="A1239" s="210"/>
      <c r="B1239" s="193"/>
      <c r="C1239" s="202"/>
      <c r="D1239" s="202"/>
      <c r="E1239" s="192"/>
      <c r="F1239" s="210"/>
      <c r="G1239" s="210"/>
      <c r="H1239" s="210"/>
      <c r="I1239" s="210"/>
      <c r="J1239" s="210"/>
      <c r="K1239" s="210"/>
      <c r="L1239" s="182"/>
      <c r="M1239" s="182"/>
      <c r="N1239" s="182"/>
      <c r="O1239" s="182"/>
      <c r="P1239" s="182"/>
      <c r="Q1239" s="182"/>
      <c r="R1239" s="182"/>
      <c r="S1239" s="182"/>
      <c r="T1239" s="182"/>
      <c r="U1239" s="182"/>
      <c r="V1239" s="182"/>
      <c r="W1239" s="182"/>
      <c r="X1239" s="182"/>
      <c r="Y1239" s="182"/>
      <c r="Z1239" s="182"/>
      <c r="AA1239" s="182"/>
      <c r="AB1239" s="182"/>
      <c r="AC1239" s="182"/>
      <c r="AD1239" s="182"/>
      <c r="AE1239" s="182"/>
      <c r="AF1239" s="182"/>
      <c r="AG1239" s="182"/>
      <c r="AH1239" s="182"/>
      <c r="AI1239" s="182"/>
      <c r="AJ1239" s="182"/>
      <c r="AK1239" s="182"/>
      <c r="AL1239" s="182"/>
      <c r="AM1239" s="182"/>
      <c r="AN1239" s="182"/>
      <c r="AO1239" s="182"/>
      <c r="AP1239" s="182"/>
      <c r="AQ1239" s="182"/>
      <c r="AR1239" s="182"/>
      <c r="AS1239" s="182"/>
      <c r="AT1239" s="182"/>
      <c r="AU1239" s="182"/>
    </row>
    <row r="1240" ht="15.75" customHeight="1">
      <c r="A1240" s="210"/>
      <c r="B1240" s="193"/>
      <c r="C1240" s="202"/>
      <c r="D1240" s="202"/>
      <c r="E1240" s="192"/>
      <c r="F1240" s="210"/>
      <c r="G1240" s="210"/>
      <c r="H1240" s="210"/>
      <c r="I1240" s="210"/>
      <c r="J1240" s="210"/>
      <c r="K1240" s="210"/>
      <c r="L1240" s="182"/>
      <c r="M1240" s="182"/>
      <c r="N1240" s="182"/>
      <c r="O1240" s="182"/>
      <c r="P1240" s="182"/>
      <c r="Q1240" s="182"/>
      <c r="R1240" s="182"/>
      <c r="S1240" s="182"/>
      <c r="T1240" s="182"/>
      <c r="U1240" s="182"/>
      <c r="V1240" s="182"/>
      <c r="W1240" s="182"/>
      <c r="X1240" s="182"/>
      <c r="Y1240" s="182"/>
      <c r="Z1240" s="182"/>
      <c r="AA1240" s="182"/>
      <c r="AB1240" s="182"/>
      <c r="AC1240" s="182"/>
      <c r="AD1240" s="182"/>
      <c r="AE1240" s="182"/>
      <c r="AF1240" s="182"/>
      <c r="AG1240" s="182"/>
      <c r="AH1240" s="182"/>
      <c r="AI1240" s="182"/>
      <c r="AJ1240" s="182"/>
      <c r="AK1240" s="182"/>
      <c r="AL1240" s="182"/>
      <c r="AM1240" s="182"/>
      <c r="AN1240" s="182"/>
      <c r="AO1240" s="182"/>
      <c r="AP1240" s="182"/>
      <c r="AQ1240" s="182"/>
      <c r="AR1240" s="182"/>
      <c r="AS1240" s="182"/>
      <c r="AT1240" s="182"/>
      <c r="AU1240" s="182"/>
    </row>
    <row r="1241" ht="15.75" customHeight="1">
      <c r="A1241" s="210"/>
      <c r="B1241" s="193"/>
      <c r="C1241" s="202"/>
      <c r="D1241" s="202"/>
      <c r="E1241" s="192"/>
      <c r="F1241" s="210"/>
      <c r="G1241" s="210"/>
      <c r="H1241" s="210"/>
      <c r="I1241" s="210"/>
      <c r="J1241" s="210"/>
      <c r="K1241" s="210"/>
      <c r="L1241" s="182"/>
      <c r="M1241" s="182"/>
      <c r="N1241" s="182"/>
      <c r="O1241" s="182"/>
      <c r="P1241" s="182"/>
      <c r="Q1241" s="182"/>
      <c r="R1241" s="182"/>
      <c r="S1241" s="182"/>
      <c r="T1241" s="182"/>
      <c r="U1241" s="182"/>
      <c r="V1241" s="182"/>
      <c r="W1241" s="182"/>
      <c r="X1241" s="182"/>
      <c r="Y1241" s="182"/>
      <c r="Z1241" s="182"/>
      <c r="AA1241" s="182"/>
      <c r="AB1241" s="182"/>
      <c r="AC1241" s="182"/>
      <c r="AD1241" s="182"/>
      <c r="AE1241" s="182"/>
      <c r="AF1241" s="182"/>
      <c r="AG1241" s="182"/>
      <c r="AH1241" s="182"/>
      <c r="AI1241" s="182"/>
      <c r="AJ1241" s="182"/>
      <c r="AK1241" s="182"/>
      <c r="AL1241" s="182"/>
      <c r="AM1241" s="182"/>
      <c r="AN1241" s="182"/>
      <c r="AO1241" s="182"/>
      <c r="AP1241" s="182"/>
      <c r="AQ1241" s="182"/>
      <c r="AR1241" s="182"/>
      <c r="AS1241" s="182"/>
      <c r="AT1241" s="182"/>
      <c r="AU1241" s="182"/>
    </row>
    <row r="1242" ht="15.75" customHeight="1">
      <c r="A1242" s="210"/>
      <c r="B1242" s="193"/>
      <c r="C1242" s="202"/>
      <c r="D1242" s="202"/>
      <c r="E1242" s="192"/>
      <c r="F1242" s="210"/>
      <c r="G1242" s="210"/>
      <c r="H1242" s="210"/>
      <c r="I1242" s="210"/>
      <c r="J1242" s="210"/>
      <c r="K1242" s="210"/>
      <c r="L1242" s="182"/>
      <c r="M1242" s="182"/>
      <c r="N1242" s="182"/>
      <c r="O1242" s="182"/>
      <c r="P1242" s="182"/>
      <c r="Q1242" s="182"/>
      <c r="R1242" s="182"/>
      <c r="S1242" s="182"/>
      <c r="T1242" s="182"/>
      <c r="U1242" s="182"/>
      <c r="V1242" s="182"/>
      <c r="W1242" s="182"/>
      <c r="X1242" s="182"/>
      <c r="Y1242" s="182"/>
      <c r="Z1242" s="182"/>
      <c r="AA1242" s="182"/>
      <c r="AB1242" s="182"/>
      <c r="AC1242" s="182"/>
      <c r="AD1242" s="182"/>
      <c r="AE1242" s="182"/>
      <c r="AF1242" s="182"/>
      <c r="AG1242" s="182"/>
      <c r="AH1242" s="182"/>
      <c r="AI1242" s="182"/>
      <c r="AJ1242" s="182"/>
      <c r="AK1242" s="182"/>
      <c r="AL1242" s="182"/>
      <c r="AM1242" s="182"/>
      <c r="AN1242" s="182"/>
      <c r="AO1242" s="182"/>
      <c r="AP1242" s="182"/>
      <c r="AQ1242" s="182"/>
      <c r="AR1242" s="182"/>
      <c r="AS1242" s="182"/>
      <c r="AT1242" s="182"/>
      <c r="AU1242" s="182"/>
    </row>
    <row r="1243" ht="15.75" customHeight="1">
      <c r="A1243" s="210"/>
      <c r="B1243" s="193"/>
      <c r="C1243" s="202"/>
      <c r="D1243" s="202"/>
      <c r="E1243" s="192"/>
      <c r="F1243" s="210"/>
      <c r="G1243" s="210"/>
      <c r="H1243" s="210"/>
      <c r="I1243" s="210"/>
      <c r="J1243" s="210"/>
      <c r="K1243" s="210"/>
      <c r="L1243" s="182"/>
      <c r="M1243" s="182"/>
      <c r="N1243" s="182"/>
      <c r="O1243" s="182"/>
      <c r="P1243" s="182"/>
      <c r="Q1243" s="182"/>
      <c r="R1243" s="182"/>
      <c r="S1243" s="182"/>
      <c r="T1243" s="182"/>
      <c r="U1243" s="182"/>
      <c r="V1243" s="182"/>
      <c r="W1243" s="182"/>
      <c r="X1243" s="182"/>
      <c r="Y1243" s="182"/>
      <c r="Z1243" s="182"/>
      <c r="AA1243" s="182"/>
      <c r="AB1243" s="182"/>
      <c r="AC1243" s="182"/>
      <c r="AD1243" s="182"/>
      <c r="AE1243" s="182"/>
      <c r="AF1243" s="182"/>
      <c r="AG1243" s="182"/>
      <c r="AH1243" s="182"/>
      <c r="AI1243" s="182"/>
      <c r="AJ1243" s="182"/>
      <c r="AK1243" s="182"/>
      <c r="AL1243" s="182"/>
      <c r="AM1243" s="182"/>
      <c r="AN1243" s="182"/>
      <c r="AO1243" s="182"/>
      <c r="AP1243" s="182"/>
      <c r="AQ1243" s="182"/>
      <c r="AR1243" s="182"/>
      <c r="AS1243" s="182"/>
      <c r="AT1243" s="182"/>
      <c r="AU1243" s="182"/>
    </row>
    <row r="1244" ht="15.75" customHeight="1">
      <c r="A1244" s="210"/>
      <c r="B1244" s="193"/>
      <c r="C1244" s="202"/>
      <c r="D1244" s="202"/>
      <c r="E1244" s="192"/>
      <c r="F1244" s="210"/>
      <c r="G1244" s="210"/>
      <c r="H1244" s="210"/>
      <c r="I1244" s="210"/>
      <c r="J1244" s="210"/>
      <c r="K1244" s="210"/>
      <c r="L1244" s="182"/>
      <c r="M1244" s="182"/>
      <c r="N1244" s="182"/>
      <c r="O1244" s="182"/>
      <c r="P1244" s="182"/>
      <c r="Q1244" s="182"/>
      <c r="R1244" s="182"/>
      <c r="S1244" s="182"/>
      <c r="T1244" s="182"/>
      <c r="U1244" s="182"/>
      <c r="V1244" s="182"/>
      <c r="W1244" s="182"/>
      <c r="X1244" s="182"/>
      <c r="Y1244" s="182"/>
      <c r="Z1244" s="182"/>
      <c r="AA1244" s="182"/>
      <c r="AB1244" s="182"/>
      <c r="AC1244" s="182"/>
      <c r="AD1244" s="182"/>
      <c r="AE1244" s="182"/>
      <c r="AF1244" s="182"/>
      <c r="AG1244" s="182"/>
      <c r="AH1244" s="182"/>
      <c r="AI1244" s="182"/>
      <c r="AJ1244" s="182"/>
      <c r="AK1244" s="182"/>
      <c r="AL1244" s="182"/>
      <c r="AM1244" s="182"/>
      <c r="AN1244" s="182"/>
      <c r="AO1244" s="182"/>
      <c r="AP1244" s="182"/>
      <c r="AQ1244" s="182"/>
      <c r="AR1244" s="182"/>
      <c r="AS1244" s="182"/>
      <c r="AT1244" s="182"/>
      <c r="AU1244" s="182"/>
    </row>
    <row r="1245" ht="15.75" customHeight="1">
      <c r="A1245" s="210"/>
      <c r="B1245" s="193"/>
      <c r="C1245" s="202"/>
      <c r="D1245" s="202"/>
      <c r="E1245" s="192"/>
      <c r="F1245" s="210"/>
      <c r="G1245" s="210"/>
      <c r="H1245" s="210"/>
      <c r="I1245" s="210"/>
      <c r="J1245" s="210"/>
      <c r="K1245" s="210"/>
      <c r="L1245" s="182"/>
      <c r="M1245" s="182"/>
      <c r="N1245" s="182"/>
      <c r="O1245" s="182"/>
      <c r="P1245" s="182"/>
      <c r="Q1245" s="182"/>
      <c r="R1245" s="182"/>
      <c r="S1245" s="182"/>
      <c r="T1245" s="182"/>
      <c r="U1245" s="182"/>
      <c r="V1245" s="182"/>
      <c r="W1245" s="182"/>
      <c r="X1245" s="182"/>
      <c r="Y1245" s="182"/>
      <c r="Z1245" s="182"/>
      <c r="AA1245" s="182"/>
      <c r="AB1245" s="182"/>
      <c r="AC1245" s="182"/>
      <c r="AD1245" s="182"/>
      <c r="AE1245" s="182"/>
      <c r="AF1245" s="182"/>
      <c r="AG1245" s="182"/>
      <c r="AH1245" s="182"/>
      <c r="AI1245" s="182"/>
      <c r="AJ1245" s="182"/>
      <c r="AK1245" s="182"/>
      <c r="AL1245" s="182"/>
      <c r="AM1245" s="182"/>
      <c r="AN1245" s="182"/>
      <c r="AO1245" s="182"/>
      <c r="AP1245" s="182"/>
      <c r="AQ1245" s="182"/>
      <c r="AR1245" s="182"/>
      <c r="AS1245" s="182"/>
      <c r="AT1245" s="182"/>
      <c r="AU1245" s="182"/>
    </row>
    <row r="1246" ht="15.75" customHeight="1">
      <c r="A1246" s="210"/>
      <c r="B1246" s="193"/>
      <c r="C1246" s="202"/>
      <c r="D1246" s="202"/>
      <c r="E1246" s="192"/>
      <c r="F1246" s="210"/>
      <c r="G1246" s="210"/>
      <c r="H1246" s="210"/>
      <c r="I1246" s="210"/>
      <c r="J1246" s="210"/>
      <c r="K1246" s="210"/>
      <c r="L1246" s="182"/>
      <c r="M1246" s="182"/>
      <c r="N1246" s="182"/>
      <c r="O1246" s="182"/>
      <c r="P1246" s="182"/>
      <c r="Q1246" s="182"/>
      <c r="R1246" s="182"/>
      <c r="S1246" s="182"/>
      <c r="T1246" s="182"/>
      <c r="U1246" s="182"/>
      <c r="V1246" s="182"/>
      <c r="W1246" s="182"/>
      <c r="X1246" s="182"/>
      <c r="Y1246" s="182"/>
      <c r="Z1246" s="182"/>
      <c r="AA1246" s="182"/>
      <c r="AB1246" s="182"/>
      <c r="AC1246" s="182"/>
      <c r="AD1246" s="182"/>
      <c r="AE1246" s="182"/>
      <c r="AF1246" s="182"/>
      <c r="AG1246" s="182"/>
      <c r="AH1246" s="182"/>
      <c r="AI1246" s="182"/>
      <c r="AJ1246" s="182"/>
      <c r="AK1246" s="182"/>
      <c r="AL1246" s="182"/>
      <c r="AM1246" s="182"/>
      <c r="AN1246" s="182"/>
      <c r="AO1246" s="182"/>
      <c r="AP1246" s="182"/>
      <c r="AQ1246" s="182"/>
      <c r="AR1246" s="182"/>
      <c r="AS1246" s="182"/>
      <c r="AT1246" s="182"/>
      <c r="AU1246" s="182"/>
    </row>
    <row r="1247" ht="15.75" customHeight="1">
      <c r="A1247" s="210"/>
      <c r="B1247" s="193"/>
      <c r="C1247" s="202"/>
      <c r="D1247" s="202"/>
      <c r="E1247" s="192"/>
      <c r="F1247" s="210"/>
      <c r="G1247" s="210"/>
      <c r="H1247" s="210"/>
      <c r="I1247" s="210"/>
      <c r="J1247" s="210"/>
      <c r="K1247" s="210"/>
      <c r="L1247" s="182"/>
      <c r="M1247" s="182"/>
      <c r="N1247" s="182"/>
      <c r="O1247" s="182"/>
      <c r="P1247" s="182"/>
      <c r="Q1247" s="182"/>
      <c r="R1247" s="182"/>
      <c r="S1247" s="182"/>
      <c r="T1247" s="182"/>
      <c r="U1247" s="182"/>
      <c r="V1247" s="182"/>
      <c r="W1247" s="182"/>
      <c r="X1247" s="182"/>
      <c r="Y1247" s="182"/>
      <c r="Z1247" s="182"/>
      <c r="AA1247" s="182"/>
      <c r="AB1247" s="182"/>
      <c r="AC1247" s="182"/>
      <c r="AD1247" s="182"/>
      <c r="AE1247" s="182"/>
      <c r="AF1247" s="182"/>
      <c r="AG1247" s="182"/>
      <c r="AH1247" s="182"/>
      <c r="AI1247" s="182"/>
      <c r="AJ1247" s="182"/>
      <c r="AK1247" s="182"/>
      <c r="AL1247" s="182"/>
      <c r="AM1247" s="182"/>
      <c r="AN1247" s="182"/>
      <c r="AO1247" s="182"/>
      <c r="AP1247" s="182"/>
      <c r="AQ1247" s="182"/>
      <c r="AR1247" s="182"/>
      <c r="AS1247" s="182"/>
      <c r="AT1247" s="182"/>
      <c r="AU1247" s="182"/>
    </row>
    <row r="1248" ht="15.75" customHeight="1">
      <c r="A1248" s="210"/>
      <c r="B1248" s="193"/>
      <c r="C1248" s="202"/>
      <c r="D1248" s="202"/>
      <c r="E1248" s="192"/>
      <c r="F1248" s="210"/>
      <c r="G1248" s="210"/>
      <c r="H1248" s="210"/>
      <c r="I1248" s="210"/>
      <c r="J1248" s="210"/>
      <c r="K1248" s="210"/>
      <c r="L1248" s="182"/>
      <c r="M1248" s="182"/>
      <c r="N1248" s="182"/>
      <c r="O1248" s="182"/>
      <c r="P1248" s="182"/>
      <c r="Q1248" s="182"/>
      <c r="R1248" s="182"/>
      <c r="S1248" s="182"/>
      <c r="T1248" s="182"/>
      <c r="U1248" s="182"/>
      <c r="V1248" s="182"/>
      <c r="W1248" s="182"/>
      <c r="X1248" s="182"/>
      <c r="Y1248" s="182"/>
      <c r="Z1248" s="182"/>
      <c r="AA1248" s="182"/>
      <c r="AB1248" s="182"/>
      <c r="AC1248" s="182"/>
      <c r="AD1248" s="182"/>
      <c r="AE1248" s="182"/>
      <c r="AF1248" s="182"/>
      <c r="AG1248" s="182"/>
      <c r="AH1248" s="182"/>
      <c r="AI1248" s="182"/>
      <c r="AJ1248" s="182"/>
      <c r="AK1248" s="182"/>
      <c r="AL1248" s="182"/>
      <c r="AM1248" s="182"/>
      <c r="AN1248" s="182"/>
      <c r="AO1248" s="182"/>
      <c r="AP1248" s="182"/>
      <c r="AQ1248" s="182"/>
      <c r="AR1248" s="182"/>
      <c r="AS1248" s="182"/>
      <c r="AT1248" s="182"/>
      <c r="AU1248" s="182"/>
    </row>
    <row r="1249" ht="15.75" customHeight="1">
      <c r="A1249" s="210"/>
      <c r="B1249" s="193"/>
      <c r="C1249" s="202"/>
      <c r="D1249" s="202"/>
      <c r="E1249" s="192"/>
      <c r="F1249" s="210"/>
      <c r="G1249" s="210"/>
      <c r="H1249" s="210"/>
      <c r="I1249" s="210"/>
      <c r="J1249" s="210"/>
      <c r="K1249" s="210"/>
      <c r="L1249" s="182"/>
      <c r="M1249" s="182"/>
      <c r="N1249" s="182"/>
      <c r="O1249" s="182"/>
      <c r="P1249" s="182"/>
      <c r="Q1249" s="182"/>
      <c r="R1249" s="182"/>
      <c r="S1249" s="182"/>
      <c r="T1249" s="182"/>
      <c r="U1249" s="182"/>
      <c r="V1249" s="182"/>
      <c r="W1249" s="182"/>
      <c r="X1249" s="182"/>
      <c r="Y1249" s="182"/>
      <c r="Z1249" s="182"/>
      <c r="AA1249" s="182"/>
      <c r="AB1249" s="182"/>
      <c r="AC1249" s="182"/>
      <c r="AD1249" s="182"/>
      <c r="AE1249" s="182"/>
      <c r="AF1249" s="182"/>
      <c r="AG1249" s="182"/>
      <c r="AH1249" s="182"/>
      <c r="AI1249" s="182"/>
      <c r="AJ1249" s="182"/>
      <c r="AK1249" s="182"/>
      <c r="AL1249" s="182"/>
      <c r="AM1249" s="182"/>
      <c r="AN1249" s="182"/>
      <c r="AO1249" s="182"/>
      <c r="AP1249" s="182"/>
      <c r="AQ1249" s="182"/>
      <c r="AR1249" s="182"/>
      <c r="AS1249" s="182"/>
      <c r="AT1249" s="182"/>
      <c r="AU1249" s="182"/>
    </row>
    <row r="1250" ht="15.75" customHeight="1">
      <c r="A1250" s="210"/>
      <c r="B1250" s="193"/>
      <c r="C1250" s="202"/>
      <c r="D1250" s="202"/>
      <c r="E1250" s="192"/>
      <c r="F1250" s="210"/>
      <c r="G1250" s="210"/>
      <c r="H1250" s="210"/>
      <c r="I1250" s="210"/>
      <c r="J1250" s="210"/>
      <c r="K1250" s="210"/>
      <c r="L1250" s="182"/>
      <c r="M1250" s="182"/>
      <c r="N1250" s="182"/>
      <c r="O1250" s="182"/>
      <c r="P1250" s="182"/>
      <c r="Q1250" s="182"/>
      <c r="R1250" s="182"/>
      <c r="S1250" s="182"/>
      <c r="T1250" s="182"/>
      <c r="U1250" s="182"/>
      <c r="V1250" s="182"/>
      <c r="W1250" s="182"/>
      <c r="X1250" s="182"/>
      <c r="Y1250" s="182"/>
      <c r="Z1250" s="182"/>
      <c r="AA1250" s="182"/>
      <c r="AB1250" s="182"/>
      <c r="AC1250" s="182"/>
      <c r="AD1250" s="182"/>
      <c r="AE1250" s="182"/>
      <c r="AF1250" s="182"/>
      <c r="AG1250" s="182"/>
      <c r="AH1250" s="182"/>
      <c r="AI1250" s="182"/>
      <c r="AJ1250" s="182"/>
      <c r="AK1250" s="182"/>
      <c r="AL1250" s="182"/>
      <c r="AM1250" s="182"/>
      <c r="AN1250" s="182"/>
      <c r="AO1250" s="182"/>
      <c r="AP1250" s="182"/>
      <c r="AQ1250" s="182"/>
      <c r="AR1250" s="182"/>
      <c r="AS1250" s="182"/>
      <c r="AT1250" s="182"/>
      <c r="AU1250" s="182"/>
    </row>
    <row r="1251" ht="15.75" customHeight="1">
      <c r="A1251" s="210"/>
      <c r="B1251" s="193"/>
      <c r="C1251" s="202"/>
      <c r="D1251" s="202"/>
      <c r="E1251" s="192"/>
      <c r="F1251" s="210"/>
      <c r="G1251" s="210"/>
      <c r="H1251" s="210"/>
      <c r="I1251" s="210"/>
      <c r="J1251" s="210"/>
      <c r="K1251" s="210"/>
      <c r="L1251" s="182"/>
      <c r="M1251" s="182"/>
      <c r="N1251" s="182"/>
      <c r="O1251" s="182"/>
      <c r="P1251" s="182"/>
      <c r="Q1251" s="182"/>
      <c r="R1251" s="182"/>
      <c r="S1251" s="182"/>
      <c r="T1251" s="182"/>
      <c r="U1251" s="182"/>
      <c r="V1251" s="182"/>
      <c r="W1251" s="182"/>
      <c r="X1251" s="182"/>
      <c r="Y1251" s="182"/>
      <c r="Z1251" s="182"/>
      <c r="AA1251" s="182"/>
      <c r="AB1251" s="182"/>
      <c r="AC1251" s="182"/>
      <c r="AD1251" s="182"/>
      <c r="AE1251" s="182"/>
      <c r="AF1251" s="182"/>
      <c r="AG1251" s="182"/>
      <c r="AH1251" s="182"/>
      <c r="AI1251" s="182"/>
      <c r="AJ1251" s="182"/>
      <c r="AK1251" s="182"/>
      <c r="AL1251" s="182"/>
      <c r="AM1251" s="182"/>
      <c r="AN1251" s="182"/>
      <c r="AO1251" s="182"/>
      <c r="AP1251" s="182"/>
      <c r="AQ1251" s="182"/>
      <c r="AR1251" s="182"/>
      <c r="AS1251" s="182"/>
      <c r="AT1251" s="182"/>
      <c r="AU1251" s="182"/>
    </row>
    <row r="1252" ht="15.75" customHeight="1">
      <c r="A1252" s="210"/>
      <c r="B1252" s="193"/>
      <c r="C1252" s="202"/>
      <c r="D1252" s="202"/>
      <c r="E1252" s="192"/>
      <c r="F1252" s="210"/>
      <c r="G1252" s="210"/>
      <c r="H1252" s="210"/>
      <c r="I1252" s="210"/>
      <c r="J1252" s="210"/>
      <c r="K1252" s="210"/>
      <c r="L1252" s="182"/>
      <c r="M1252" s="182"/>
      <c r="N1252" s="182"/>
      <c r="O1252" s="182"/>
      <c r="P1252" s="182"/>
      <c r="Q1252" s="182"/>
      <c r="R1252" s="182"/>
      <c r="S1252" s="182"/>
      <c r="T1252" s="182"/>
      <c r="U1252" s="182"/>
      <c r="V1252" s="182"/>
      <c r="W1252" s="182"/>
      <c r="X1252" s="182"/>
      <c r="Y1252" s="182"/>
      <c r="Z1252" s="182"/>
      <c r="AA1252" s="182"/>
      <c r="AB1252" s="182"/>
      <c r="AC1252" s="182"/>
      <c r="AD1252" s="182"/>
      <c r="AE1252" s="182"/>
      <c r="AF1252" s="182"/>
      <c r="AG1252" s="182"/>
      <c r="AH1252" s="182"/>
      <c r="AI1252" s="182"/>
      <c r="AJ1252" s="182"/>
      <c r="AK1252" s="182"/>
      <c r="AL1252" s="182"/>
      <c r="AM1252" s="182"/>
      <c r="AN1252" s="182"/>
      <c r="AO1252" s="182"/>
      <c r="AP1252" s="182"/>
      <c r="AQ1252" s="182"/>
      <c r="AR1252" s="182"/>
      <c r="AS1252" s="182"/>
      <c r="AT1252" s="182"/>
      <c r="AU1252" s="182"/>
    </row>
    <row r="1253" ht="15.75" customHeight="1">
      <c r="A1253" s="210"/>
      <c r="B1253" s="193"/>
      <c r="C1253" s="202"/>
      <c r="D1253" s="202"/>
      <c r="E1253" s="192"/>
      <c r="F1253" s="210"/>
      <c r="G1253" s="210"/>
      <c r="H1253" s="210"/>
      <c r="I1253" s="210"/>
      <c r="J1253" s="210"/>
      <c r="K1253" s="210"/>
      <c r="L1253" s="182"/>
      <c r="M1253" s="182"/>
      <c r="N1253" s="182"/>
      <c r="O1253" s="182"/>
      <c r="P1253" s="182"/>
      <c r="Q1253" s="182"/>
      <c r="R1253" s="182"/>
      <c r="S1253" s="182"/>
      <c r="T1253" s="182"/>
      <c r="U1253" s="182"/>
      <c r="V1253" s="182"/>
      <c r="W1253" s="182"/>
      <c r="X1253" s="182"/>
      <c r="Y1253" s="182"/>
      <c r="Z1253" s="182"/>
      <c r="AA1253" s="182"/>
      <c r="AB1253" s="182"/>
      <c r="AC1253" s="182"/>
      <c r="AD1253" s="182"/>
      <c r="AE1253" s="182"/>
      <c r="AF1253" s="182"/>
      <c r="AG1253" s="182"/>
      <c r="AH1253" s="182"/>
      <c r="AI1253" s="182"/>
      <c r="AJ1253" s="182"/>
      <c r="AK1253" s="182"/>
      <c r="AL1253" s="182"/>
      <c r="AM1253" s="182"/>
      <c r="AN1253" s="182"/>
      <c r="AO1253" s="182"/>
      <c r="AP1253" s="182"/>
      <c r="AQ1253" s="182"/>
      <c r="AR1253" s="182"/>
      <c r="AS1253" s="182"/>
      <c r="AT1253" s="182"/>
      <c r="AU1253" s="182"/>
    </row>
    <row r="1254" ht="15.75" customHeight="1">
      <c r="A1254" s="210"/>
      <c r="B1254" s="193"/>
      <c r="C1254" s="202"/>
      <c r="D1254" s="202"/>
      <c r="E1254" s="192"/>
      <c r="F1254" s="210"/>
      <c r="G1254" s="210"/>
      <c r="H1254" s="210"/>
      <c r="I1254" s="210"/>
      <c r="J1254" s="210"/>
      <c r="K1254" s="210"/>
      <c r="L1254" s="182"/>
      <c r="M1254" s="182"/>
      <c r="N1254" s="182"/>
      <c r="O1254" s="182"/>
      <c r="P1254" s="182"/>
      <c r="Q1254" s="182"/>
      <c r="R1254" s="182"/>
      <c r="S1254" s="182"/>
      <c r="T1254" s="182"/>
      <c r="U1254" s="182"/>
      <c r="V1254" s="182"/>
      <c r="W1254" s="182"/>
      <c r="X1254" s="182"/>
      <c r="Y1254" s="182"/>
      <c r="Z1254" s="182"/>
      <c r="AA1254" s="182"/>
      <c r="AB1254" s="182"/>
      <c r="AC1254" s="182"/>
      <c r="AD1254" s="182"/>
      <c r="AE1254" s="182"/>
      <c r="AF1254" s="182"/>
      <c r="AG1254" s="182"/>
      <c r="AH1254" s="182"/>
      <c r="AI1254" s="182"/>
      <c r="AJ1254" s="182"/>
      <c r="AK1254" s="182"/>
      <c r="AL1254" s="182"/>
      <c r="AM1254" s="182"/>
      <c r="AN1254" s="182"/>
      <c r="AO1254" s="182"/>
      <c r="AP1254" s="182"/>
      <c r="AQ1254" s="182"/>
      <c r="AR1254" s="182"/>
      <c r="AS1254" s="182"/>
      <c r="AT1254" s="182"/>
      <c r="AU1254" s="182"/>
    </row>
    <row r="1255" ht="15.75" customHeight="1">
      <c r="A1255" s="210"/>
      <c r="B1255" s="193"/>
      <c r="C1255" s="202"/>
      <c r="D1255" s="202"/>
      <c r="E1255" s="192"/>
      <c r="F1255" s="210"/>
      <c r="G1255" s="210"/>
      <c r="H1255" s="210"/>
      <c r="I1255" s="210"/>
      <c r="J1255" s="210"/>
      <c r="K1255" s="210"/>
      <c r="L1255" s="182"/>
      <c r="M1255" s="182"/>
      <c r="N1255" s="182"/>
      <c r="O1255" s="182"/>
      <c r="P1255" s="182"/>
      <c r="Q1255" s="182"/>
      <c r="R1255" s="182"/>
      <c r="S1255" s="182"/>
      <c r="T1255" s="182"/>
      <c r="U1255" s="182"/>
      <c r="V1255" s="182"/>
      <c r="W1255" s="182"/>
      <c r="X1255" s="182"/>
      <c r="Y1255" s="182"/>
      <c r="Z1255" s="182"/>
      <c r="AA1255" s="182"/>
      <c r="AB1255" s="182"/>
      <c r="AC1255" s="182"/>
      <c r="AD1255" s="182"/>
      <c r="AE1255" s="182"/>
      <c r="AF1255" s="182"/>
      <c r="AG1255" s="182"/>
      <c r="AH1255" s="182"/>
      <c r="AI1255" s="182"/>
      <c r="AJ1255" s="182"/>
      <c r="AK1255" s="182"/>
      <c r="AL1255" s="182"/>
      <c r="AM1255" s="182"/>
      <c r="AN1255" s="182"/>
      <c r="AO1255" s="182"/>
      <c r="AP1255" s="182"/>
      <c r="AQ1255" s="182"/>
      <c r="AR1255" s="182"/>
      <c r="AS1255" s="182"/>
      <c r="AT1255" s="182"/>
      <c r="AU1255" s="182"/>
    </row>
    <row r="1256" ht="15.75" customHeight="1">
      <c r="A1256" s="210"/>
      <c r="B1256" s="193"/>
      <c r="C1256" s="202"/>
      <c r="D1256" s="202"/>
      <c r="E1256" s="192"/>
      <c r="F1256" s="210"/>
      <c r="G1256" s="210"/>
      <c r="H1256" s="210"/>
      <c r="I1256" s="210"/>
      <c r="J1256" s="210"/>
      <c r="K1256" s="210"/>
      <c r="L1256" s="182"/>
      <c r="M1256" s="182"/>
      <c r="N1256" s="182"/>
      <c r="O1256" s="182"/>
      <c r="P1256" s="182"/>
      <c r="Q1256" s="182"/>
      <c r="R1256" s="182"/>
      <c r="S1256" s="182"/>
      <c r="T1256" s="182"/>
      <c r="U1256" s="182"/>
      <c r="V1256" s="182"/>
      <c r="W1256" s="182"/>
      <c r="X1256" s="182"/>
      <c r="Y1256" s="182"/>
      <c r="Z1256" s="182"/>
      <c r="AA1256" s="182"/>
      <c r="AB1256" s="182"/>
      <c r="AC1256" s="182"/>
      <c r="AD1256" s="182"/>
      <c r="AE1256" s="182"/>
      <c r="AF1256" s="182"/>
      <c r="AG1256" s="182"/>
      <c r="AH1256" s="182"/>
      <c r="AI1256" s="182"/>
      <c r="AJ1256" s="182"/>
      <c r="AK1256" s="182"/>
      <c r="AL1256" s="182"/>
      <c r="AM1256" s="182"/>
      <c r="AN1256" s="182"/>
      <c r="AO1256" s="182"/>
      <c r="AP1256" s="182"/>
      <c r="AQ1256" s="182"/>
      <c r="AR1256" s="182"/>
      <c r="AS1256" s="182"/>
      <c r="AT1256" s="182"/>
      <c r="AU1256" s="182"/>
    </row>
    <row r="1257" ht="15.75" customHeight="1">
      <c r="A1257" s="210"/>
      <c r="B1257" s="193"/>
      <c r="C1257" s="202"/>
      <c r="D1257" s="202"/>
      <c r="E1257" s="192"/>
      <c r="F1257" s="210"/>
      <c r="G1257" s="210"/>
      <c r="H1257" s="210"/>
      <c r="I1257" s="210"/>
      <c r="J1257" s="210"/>
      <c r="K1257" s="210"/>
      <c r="L1257" s="182"/>
      <c r="M1257" s="182"/>
      <c r="N1257" s="182"/>
      <c r="O1257" s="182"/>
      <c r="P1257" s="182"/>
      <c r="Q1257" s="182"/>
      <c r="R1257" s="182"/>
      <c r="S1257" s="182"/>
      <c r="T1257" s="182"/>
      <c r="U1257" s="182"/>
      <c r="V1257" s="182"/>
      <c r="W1257" s="182"/>
      <c r="X1257" s="182"/>
      <c r="Y1257" s="182"/>
      <c r="Z1257" s="182"/>
      <c r="AA1257" s="182"/>
      <c r="AB1257" s="182"/>
      <c r="AC1257" s="182"/>
      <c r="AD1257" s="182"/>
      <c r="AE1257" s="182"/>
      <c r="AF1257" s="182"/>
      <c r="AG1257" s="182"/>
      <c r="AH1257" s="182"/>
      <c r="AI1257" s="182"/>
      <c r="AJ1257" s="182"/>
      <c r="AK1257" s="182"/>
      <c r="AL1257" s="182"/>
      <c r="AM1257" s="182"/>
      <c r="AN1257" s="182"/>
      <c r="AO1257" s="182"/>
      <c r="AP1257" s="182"/>
      <c r="AQ1257" s="182"/>
      <c r="AR1257" s="182"/>
      <c r="AS1257" s="182"/>
      <c r="AT1257" s="182"/>
      <c r="AU1257" s="182"/>
    </row>
    <row r="1258" ht="15.75" customHeight="1">
      <c r="A1258" s="210"/>
      <c r="B1258" s="193"/>
      <c r="C1258" s="202"/>
      <c r="D1258" s="202"/>
      <c r="E1258" s="192"/>
      <c r="F1258" s="210"/>
      <c r="G1258" s="210"/>
      <c r="H1258" s="210"/>
      <c r="I1258" s="210"/>
      <c r="J1258" s="210"/>
      <c r="K1258" s="210"/>
      <c r="L1258" s="182"/>
      <c r="M1258" s="182"/>
      <c r="N1258" s="182"/>
      <c r="O1258" s="182"/>
      <c r="P1258" s="182"/>
      <c r="Q1258" s="182"/>
      <c r="R1258" s="182"/>
      <c r="S1258" s="182"/>
      <c r="T1258" s="182"/>
      <c r="U1258" s="182"/>
      <c r="V1258" s="182"/>
      <c r="W1258" s="182"/>
      <c r="X1258" s="182"/>
      <c r="Y1258" s="182"/>
      <c r="Z1258" s="182"/>
      <c r="AA1258" s="182"/>
      <c r="AB1258" s="182"/>
      <c r="AC1258" s="182"/>
      <c r="AD1258" s="182"/>
      <c r="AE1258" s="182"/>
      <c r="AF1258" s="182"/>
      <c r="AG1258" s="182"/>
      <c r="AH1258" s="182"/>
      <c r="AI1258" s="182"/>
      <c r="AJ1258" s="182"/>
      <c r="AK1258" s="182"/>
      <c r="AL1258" s="182"/>
      <c r="AM1258" s="182"/>
      <c r="AN1258" s="182"/>
      <c r="AO1258" s="182"/>
      <c r="AP1258" s="182"/>
      <c r="AQ1258" s="182"/>
      <c r="AR1258" s="182"/>
      <c r="AS1258" s="182"/>
      <c r="AT1258" s="182"/>
      <c r="AU1258" s="182"/>
    </row>
    <row r="1259" ht="15.75" customHeight="1">
      <c r="A1259" s="210"/>
      <c r="B1259" s="193"/>
      <c r="C1259" s="202"/>
      <c r="D1259" s="202"/>
      <c r="E1259" s="192"/>
      <c r="F1259" s="210"/>
      <c r="G1259" s="210"/>
      <c r="H1259" s="210"/>
      <c r="I1259" s="210"/>
      <c r="J1259" s="210"/>
      <c r="K1259" s="210"/>
      <c r="L1259" s="182"/>
      <c r="M1259" s="182"/>
      <c r="N1259" s="182"/>
      <c r="O1259" s="182"/>
      <c r="P1259" s="182"/>
      <c r="Q1259" s="182"/>
      <c r="R1259" s="182"/>
      <c r="S1259" s="182"/>
      <c r="T1259" s="182"/>
      <c r="U1259" s="182"/>
      <c r="V1259" s="182"/>
      <c r="W1259" s="182"/>
      <c r="X1259" s="182"/>
      <c r="Y1259" s="182"/>
      <c r="Z1259" s="182"/>
      <c r="AA1259" s="182"/>
      <c r="AB1259" s="182"/>
      <c r="AC1259" s="182"/>
      <c r="AD1259" s="182"/>
      <c r="AE1259" s="182"/>
      <c r="AF1259" s="182"/>
      <c r="AG1259" s="182"/>
      <c r="AH1259" s="182"/>
      <c r="AI1259" s="182"/>
      <c r="AJ1259" s="182"/>
      <c r="AK1259" s="182"/>
      <c r="AL1259" s="182"/>
      <c r="AM1259" s="182"/>
      <c r="AN1259" s="182"/>
      <c r="AO1259" s="182"/>
      <c r="AP1259" s="182"/>
      <c r="AQ1259" s="182"/>
      <c r="AR1259" s="182"/>
      <c r="AS1259" s="182"/>
      <c r="AT1259" s="182"/>
      <c r="AU1259" s="182"/>
    </row>
    <row r="1260" ht="15.75" customHeight="1">
      <c r="A1260" s="210"/>
      <c r="B1260" s="193"/>
      <c r="C1260" s="202"/>
      <c r="D1260" s="202"/>
      <c r="E1260" s="192"/>
      <c r="F1260" s="210"/>
      <c r="G1260" s="210"/>
      <c r="H1260" s="210"/>
      <c r="I1260" s="210"/>
      <c r="J1260" s="210"/>
      <c r="K1260" s="210"/>
      <c r="L1260" s="182"/>
      <c r="M1260" s="182"/>
      <c r="N1260" s="182"/>
      <c r="O1260" s="182"/>
      <c r="P1260" s="182"/>
      <c r="Q1260" s="182"/>
      <c r="R1260" s="182"/>
      <c r="S1260" s="182"/>
      <c r="T1260" s="182"/>
      <c r="U1260" s="182"/>
      <c r="V1260" s="182"/>
      <c r="W1260" s="182"/>
      <c r="X1260" s="182"/>
      <c r="Y1260" s="182"/>
      <c r="Z1260" s="182"/>
      <c r="AA1260" s="182"/>
      <c r="AB1260" s="182"/>
      <c r="AC1260" s="182"/>
      <c r="AD1260" s="182"/>
      <c r="AE1260" s="182"/>
      <c r="AF1260" s="182"/>
      <c r="AG1260" s="182"/>
      <c r="AH1260" s="182"/>
      <c r="AI1260" s="182"/>
      <c r="AJ1260" s="182"/>
      <c r="AK1260" s="182"/>
      <c r="AL1260" s="182"/>
      <c r="AM1260" s="182"/>
      <c r="AN1260" s="182"/>
      <c r="AO1260" s="182"/>
      <c r="AP1260" s="182"/>
      <c r="AQ1260" s="182"/>
      <c r="AR1260" s="182"/>
      <c r="AS1260" s="182"/>
      <c r="AT1260" s="182"/>
      <c r="AU1260" s="182"/>
    </row>
    <row r="1261" ht="15.75" customHeight="1">
      <c r="A1261" s="210"/>
      <c r="B1261" s="193"/>
      <c r="C1261" s="202"/>
      <c r="D1261" s="202"/>
      <c r="E1261" s="192"/>
      <c r="F1261" s="210"/>
      <c r="G1261" s="210"/>
      <c r="H1261" s="210"/>
      <c r="I1261" s="210"/>
      <c r="J1261" s="210"/>
      <c r="K1261" s="210"/>
      <c r="L1261" s="182"/>
      <c r="M1261" s="182"/>
      <c r="N1261" s="182"/>
      <c r="O1261" s="182"/>
      <c r="P1261" s="182"/>
      <c r="Q1261" s="182"/>
      <c r="R1261" s="182"/>
      <c r="S1261" s="182"/>
      <c r="T1261" s="182"/>
      <c r="U1261" s="182"/>
      <c r="V1261" s="182"/>
      <c r="W1261" s="182"/>
      <c r="X1261" s="182"/>
      <c r="Y1261" s="182"/>
      <c r="Z1261" s="182"/>
      <c r="AA1261" s="182"/>
      <c r="AB1261" s="182"/>
      <c r="AC1261" s="182"/>
      <c r="AD1261" s="182"/>
      <c r="AE1261" s="182"/>
      <c r="AF1261" s="182"/>
      <c r="AG1261" s="182"/>
      <c r="AH1261" s="182"/>
      <c r="AI1261" s="182"/>
      <c r="AJ1261" s="182"/>
      <c r="AK1261" s="182"/>
      <c r="AL1261" s="182"/>
      <c r="AM1261" s="182"/>
      <c r="AN1261" s="182"/>
      <c r="AO1261" s="182"/>
      <c r="AP1261" s="182"/>
      <c r="AQ1261" s="182"/>
      <c r="AR1261" s="182"/>
      <c r="AS1261" s="182"/>
      <c r="AT1261" s="182"/>
      <c r="AU1261" s="182"/>
    </row>
    <row r="1262" ht="15.75" customHeight="1">
      <c r="A1262" s="210"/>
      <c r="B1262" s="193"/>
      <c r="C1262" s="202"/>
      <c r="D1262" s="202"/>
      <c r="E1262" s="192"/>
      <c r="F1262" s="210"/>
      <c r="G1262" s="210"/>
      <c r="H1262" s="210"/>
      <c r="I1262" s="210"/>
      <c r="J1262" s="210"/>
      <c r="K1262" s="210"/>
      <c r="L1262" s="182"/>
      <c r="M1262" s="182"/>
      <c r="N1262" s="182"/>
      <c r="O1262" s="182"/>
      <c r="P1262" s="182"/>
      <c r="Q1262" s="182"/>
      <c r="R1262" s="182"/>
      <c r="S1262" s="182"/>
      <c r="T1262" s="182"/>
      <c r="U1262" s="182"/>
      <c r="V1262" s="182"/>
      <c r="W1262" s="182"/>
      <c r="X1262" s="182"/>
      <c r="Y1262" s="182"/>
      <c r="Z1262" s="182"/>
      <c r="AA1262" s="182"/>
      <c r="AB1262" s="182"/>
      <c r="AC1262" s="182"/>
      <c r="AD1262" s="182"/>
      <c r="AE1262" s="182"/>
      <c r="AF1262" s="182"/>
      <c r="AG1262" s="182"/>
      <c r="AH1262" s="182"/>
      <c r="AI1262" s="182"/>
      <c r="AJ1262" s="182"/>
      <c r="AK1262" s="182"/>
      <c r="AL1262" s="182"/>
      <c r="AM1262" s="182"/>
      <c r="AN1262" s="182"/>
      <c r="AO1262" s="182"/>
      <c r="AP1262" s="182"/>
      <c r="AQ1262" s="182"/>
      <c r="AR1262" s="182"/>
      <c r="AS1262" s="182"/>
      <c r="AT1262" s="182"/>
      <c r="AU1262" s="182"/>
    </row>
    <row r="1263" ht="15.75" customHeight="1">
      <c r="A1263" s="210"/>
      <c r="B1263" s="193"/>
      <c r="C1263" s="202"/>
      <c r="D1263" s="202"/>
      <c r="E1263" s="192"/>
      <c r="F1263" s="210"/>
      <c r="G1263" s="210"/>
      <c r="H1263" s="210"/>
      <c r="I1263" s="210"/>
      <c r="J1263" s="210"/>
      <c r="K1263" s="210"/>
      <c r="L1263" s="182"/>
      <c r="M1263" s="182"/>
      <c r="N1263" s="182"/>
      <c r="O1263" s="182"/>
      <c r="P1263" s="182"/>
      <c r="Q1263" s="182"/>
      <c r="R1263" s="182"/>
      <c r="S1263" s="182"/>
      <c r="T1263" s="182"/>
      <c r="U1263" s="182"/>
      <c r="V1263" s="182"/>
      <c r="W1263" s="182"/>
      <c r="X1263" s="182"/>
      <c r="Y1263" s="182"/>
      <c r="Z1263" s="182"/>
      <c r="AA1263" s="182"/>
      <c r="AB1263" s="182"/>
      <c r="AC1263" s="182"/>
      <c r="AD1263" s="182"/>
      <c r="AE1263" s="182"/>
      <c r="AF1263" s="182"/>
      <c r="AG1263" s="182"/>
      <c r="AH1263" s="182"/>
      <c r="AI1263" s="182"/>
      <c r="AJ1263" s="182"/>
      <c r="AK1263" s="182"/>
      <c r="AL1263" s="182"/>
      <c r="AM1263" s="182"/>
      <c r="AN1263" s="182"/>
      <c r="AO1263" s="182"/>
      <c r="AP1263" s="182"/>
      <c r="AQ1263" s="182"/>
      <c r="AR1263" s="182"/>
      <c r="AS1263" s="182"/>
      <c r="AT1263" s="182"/>
      <c r="AU1263" s="182"/>
    </row>
    <row r="1264" ht="15.75" customHeight="1">
      <c r="A1264" s="210"/>
      <c r="B1264" s="193"/>
      <c r="C1264" s="202"/>
      <c r="D1264" s="202"/>
      <c r="E1264" s="192"/>
      <c r="F1264" s="210"/>
      <c r="G1264" s="210"/>
      <c r="H1264" s="210"/>
      <c r="I1264" s="210"/>
      <c r="J1264" s="210"/>
      <c r="K1264" s="210"/>
      <c r="L1264" s="182"/>
      <c r="M1264" s="182"/>
      <c r="N1264" s="182"/>
      <c r="O1264" s="182"/>
      <c r="P1264" s="182"/>
      <c r="Q1264" s="182"/>
      <c r="R1264" s="182"/>
      <c r="S1264" s="182"/>
      <c r="T1264" s="182"/>
      <c r="U1264" s="182"/>
      <c r="V1264" s="182"/>
      <c r="W1264" s="182"/>
      <c r="X1264" s="182"/>
      <c r="Y1264" s="182"/>
      <c r="Z1264" s="182"/>
      <c r="AA1264" s="182"/>
      <c r="AB1264" s="182"/>
      <c r="AC1264" s="182"/>
      <c r="AD1264" s="182"/>
      <c r="AE1264" s="182"/>
      <c r="AF1264" s="182"/>
      <c r="AG1264" s="182"/>
      <c r="AH1264" s="182"/>
      <c r="AI1264" s="182"/>
      <c r="AJ1264" s="182"/>
      <c r="AK1264" s="182"/>
      <c r="AL1264" s="182"/>
      <c r="AM1264" s="182"/>
      <c r="AN1264" s="182"/>
      <c r="AO1264" s="182"/>
      <c r="AP1264" s="182"/>
      <c r="AQ1264" s="182"/>
      <c r="AR1264" s="182"/>
      <c r="AS1264" s="182"/>
      <c r="AT1264" s="182"/>
      <c r="AU1264" s="182"/>
    </row>
    <row r="1265" ht="15.75" customHeight="1">
      <c r="A1265" s="210"/>
      <c r="B1265" s="193"/>
      <c r="C1265" s="202"/>
      <c r="D1265" s="202"/>
      <c r="E1265" s="192"/>
      <c r="F1265" s="210"/>
      <c r="G1265" s="210"/>
      <c r="H1265" s="210"/>
      <c r="I1265" s="210"/>
      <c r="J1265" s="210"/>
      <c r="K1265" s="210"/>
      <c r="L1265" s="182"/>
      <c r="M1265" s="182"/>
      <c r="N1265" s="182"/>
      <c r="O1265" s="182"/>
      <c r="P1265" s="182"/>
      <c r="Q1265" s="182"/>
      <c r="R1265" s="182"/>
      <c r="S1265" s="182"/>
      <c r="T1265" s="182"/>
      <c r="U1265" s="182"/>
      <c r="V1265" s="182"/>
      <c r="W1265" s="182"/>
      <c r="X1265" s="182"/>
      <c r="Y1265" s="182"/>
      <c r="Z1265" s="182"/>
      <c r="AA1265" s="182"/>
      <c r="AB1265" s="182"/>
      <c r="AC1265" s="182"/>
      <c r="AD1265" s="182"/>
      <c r="AE1265" s="182"/>
      <c r="AF1265" s="182"/>
      <c r="AG1265" s="182"/>
      <c r="AH1265" s="182"/>
      <c r="AI1265" s="182"/>
      <c r="AJ1265" s="182"/>
      <c r="AK1265" s="182"/>
      <c r="AL1265" s="182"/>
      <c r="AM1265" s="182"/>
      <c r="AN1265" s="182"/>
      <c r="AO1265" s="182"/>
      <c r="AP1265" s="182"/>
      <c r="AQ1265" s="182"/>
      <c r="AR1265" s="182"/>
      <c r="AS1265" s="182"/>
      <c r="AT1265" s="182"/>
      <c r="AU1265" s="182"/>
    </row>
    <row r="1266" ht="15.75" customHeight="1">
      <c r="A1266" s="210"/>
      <c r="B1266" s="193"/>
      <c r="C1266" s="202"/>
      <c r="D1266" s="202"/>
      <c r="E1266" s="192"/>
      <c r="F1266" s="210"/>
      <c r="G1266" s="210"/>
      <c r="H1266" s="210"/>
      <c r="I1266" s="210"/>
      <c r="J1266" s="210"/>
      <c r="K1266" s="210"/>
      <c r="L1266" s="182"/>
      <c r="M1266" s="182"/>
      <c r="N1266" s="182"/>
      <c r="O1266" s="182"/>
      <c r="P1266" s="182"/>
      <c r="Q1266" s="182"/>
      <c r="R1266" s="182"/>
      <c r="S1266" s="182"/>
      <c r="T1266" s="182"/>
      <c r="U1266" s="182"/>
      <c r="V1266" s="182"/>
      <c r="W1266" s="182"/>
      <c r="X1266" s="182"/>
      <c r="Y1266" s="182"/>
      <c r="Z1266" s="182"/>
      <c r="AA1266" s="182"/>
      <c r="AB1266" s="182"/>
      <c r="AC1266" s="182"/>
      <c r="AD1266" s="182"/>
      <c r="AE1266" s="182"/>
      <c r="AF1266" s="182"/>
      <c r="AG1266" s="182"/>
      <c r="AH1266" s="182"/>
      <c r="AI1266" s="182"/>
      <c r="AJ1266" s="182"/>
      <c r="AK1266" s="182"/>
      <c r="AL1266" s="182"/>
      <c r="AM1266" s="182"/>
      <c r="AN1266" s="182"/>
      <c r="AO1266" s="182"/>
      <c r="AP1266" s="182"/>
      <c r="AQ1266" s="182"/>
      <c r="AR1266" s="182"/>
      <c r="AS1266" s="182"/>
      <c r="AT1266" s="182"/>
      <c r="AU1266" s="182"/>
    </row>
    <row r="1267" ht="15.75" customHeight="1">
      <c r="A1267" s="210"/>
      <c r="B1267" s="193"/>
      <c r="C1267" s="202"/>
      <c r="D1267" s="202"/>
      <c r="E1267" s="192"/>
      <c r="F1267" s="210"/>
      <c r="G1267" s="210"/>
      <c r="H1267" s="210"/>
      <c r="I1267" s="210"/>
      <c r="J1267" s="210"/>
      <c r="K1267" s="210"/>
      <c r="L1267" s="182"/>
      <c r="M1267" s="182"/>
      <c r="N1267" s="182"/>
      <c r="O1267" s="182"/>
      <c r="P1267" s="182"/>
      <c r="Q1267" s="182"/>
      <c r="R1267" s="182"/>
      <c r="S1267" s="182"/>
      <c r="T1267" s="182"/>
      <c r="U1267" s="182"/>
      <c r="V1267" s="182"/>
      <c r="W1267" s="182"/>
      <c r="X1267" s="182"/>
      <c r="Y1267" s="182"/>
      <c r="Z1267" s="182"/>
      <c r="AA1267" s="182"/>
      <c r="AB1267" s="182"/>
      <c r="AC1267" s="182"/>
      <c r="AD1267" s="182"/>
      <c r="AE1267" s="182"/>
      <c r="AF1267" s="182"/>
      <c r="AG1267" s="182"/>
      <c r="AH1267" s="182"/>
      <c r="AI1267" s="182"/>
      <c r="AJ1267" s="182"/>
      <c r="AK1267" s="182"/>
      <c r="AL1267" s="182"/>
      <c r="AM1267" s="182"/>
      <c r="AN1267" s="182"/>
      <c r="AO1267" s="182"/>
      <c r="AP1267" s="182"/>
      <c r="AQ1267" s="182"/>
      <c r="AR1267" s="182"/>
      <c r="AS1267" s="182"/>
      <c r="AT1267" s="182"/>
      <c r="AU1267" s="182"/>
    </row>
    <row r="1268" ht="15.75" customHeight="1">
      <c r="A1268" s="210"/>
      <c r="B1268" s="193"/>
      <c r="C1268" s="202"/>
      <c r="D1268" s="202"/>
      <c r="E1268" s="192"/>
      <c r="F1268" s="210"/>
      <c r="G1268" s="210"/>
      <c r="H1268" s="210"/>
      <c r="I1268" s="210"/>
      <c r="J1268" s="210"/>
      <c r="K1268" s="210"/>
      <c r="L1268" s="182"/>
      <c r="M1268" s="182"/>
      <c r="N1268" s="182"/>
      <c r="O1268" s="182"/>
      <c r="P1268" s="182"/>
      <c r="Q1268" s="182"/>
      <c r="R1268" s="182"/>
      <c r="S1268" s="182"/>
      <c r="T1268" s="182"/>
      <c r="U1268" s="182"/>
      <c r="V1268" s="182"/>
      <c r="W1268" s="182"/>
      <c r="X1268" s="182"/>
      <c r="Y1268" s="182"/>
      <c r="Z1268" s="182"/>
      <c r="AA1268" s="182"/>
      <c r="AB1268" s="182"/>
      <c r="AC1268" s="182"/>
      <c r="AD1268" s="182"/>
      <c r="AE1268" s="182"/>
      <c r="AF1268" s="182"/>
      <c r="AG1268" s="182"/>
      <c r="AH1268" s="182"/>
      <c r="AI1268" s="182"/>
      <c r="AJ1268" s="182"/>
      <c r="AK1268" s="182"/>
      <c r="AL1268" s="182"/>
      <c r="AM1268" s="182"/>
      <c r="AN1268" s="182"/>
      <c r="AO1268" s="182"/>
      <c r="AP1268" s="182"/>
      <c r="AQ1268" s="182"/>
      <c r="AR1268" s="182"/>
      <c r="AS1268" s="182"/>
      <c r="AT1268" s="182"/>
      <c r="AU1268" s="182"/>
    </row>
    <row r="1269" ht="15.75" customHeight="1">
      <c r="A1269" s="210"/>
      <c r="B1269" s="193"/>
      <c r="C1269" s="202"/>
      <c r="D1269" s="202"/>
      <c r="E1269" s="192"/>
      <c r="F1269" s="210"/>
      <c r="G1269" s="210"/>
      <c r="H1269" s="210"/>
      <c r="I1269" s="210"/>
      <c r="J1269" s="210"/>
      <c r="K1269" s="210"/>
      <c r="L1269" s="182"/>
      <c r="M1269" s="182"/>
      <c r="N1269" s="182"/>
      <c r="O1269" s="182"/>
      <c r="P1269" s="182"/>
      <c r="Q1269" s="182"/>
      <c r="R1269" s="182"/>
      <c r="S1269" s="182"/>
      <c r="T1269" s="182"/>
      <c r="U1269" s="182"/>
      <c r="V1269" s="182"/>
      <c r="W1269" s="182"/>
      <c r="X1269" s="182"/>
      <c r="Y1269" s="182"/>
      <c r="Z1269" s="182"/>
      <c r="AA1269" s="182"/>
      <c r="AB1269" s="182"/>
      <c r="AC1269" s="182"/>
      <c r="AD1269" s="182"/>
      <c r="AE1269" s="182"/>
      <c r="AF1269" s="182"/>
      <c r="AG1269" s="182"/>
      <c r="AH1269" s="182"/>
      <c r="AI1269" s="182"/>
      <c r="AJ1269" s="182"/>
      <c r="AK1269" s="182"/>
      <c r="AL1269" s="182"/>
      <c r="AM1269" s="182"/>
      <c r="AN1269" s="182"/>
      <c r="AO1269" s="182"/>
      <c r="AP1269" s="182"/>
      <c r="AQ1269" s="182"/>
      <c r="AR1269" s="182"/>
      <c r="AS1269" s="182"/>
      <c r="AT1269" s="182"/>
      <c r="AU1269" s="182"/>
    </row>
    <row r="1270" ht="15.75" customHeight="1">
      <c r="A1270" s="210"/>
      <c r="B1270" s="193"/>
      <c r="C1270" s="202"/>
      <c r="D1270" s="202"/>
      <c r="E1270" s="192"/>
      <c r="F1270" s="210"/>
      <c r="G1270" s="210"/>
      <c r="H1270" s="210"/>
      <c r="I1270" s="210"/>
      <c r="J1270" s="210"/>
      <c r="K1270" s="210"/>
      <c r="L1270" s="182"/>
      <c r="M1270" s="182"/>
      <c r="N1270" s="182"/>
      <c r="O1270" s="182"/>
      <c r="P1270" s="182"/>
      <c r="Q1270" s="182"/>
      <c r="R1270" s="182"/>
      <c r="S1270" s="182"/>
      <c r="T1270" s="182"/>
      <c r="U1270" s="182"/>
      <c r="V1270" s="182"/>
      <c r="W1270" s="182"/>
      <c r="X1270" s="182"/>
      <c r="Y1270" s="182"/>
      <c r="Z1270" s="182"/>
      <c r="AA1270" s="182"/>
      <c r="AB1270" s="182"/>
      <c r="AC1270" s="182"/>
      <c r="AD1270" s="182"/>
      <c r="AE1270" s="182"/>
      <c r="AF1270" s="182"/>
      <c r="AG1270" s="182"/>
      <c r="AH1270" s="182"/>
      <c r="AI1270" s="182"/>
      <c r="AJ1270" s="182"/>
      <c r="AK1270" s="182"/>
      <c r="AL1270" s="182"/>
      <c r="AM1270" s="182"/>
      <c r="AN1270" s="182"/>
      <c r="AO1270" s="182"/>
      <c r="AP1270" s="182"/>
      <c r="AQ1270" s="182"/>
      <c r="AR1270" s="182"/>
      <c r="AS1270" s="182"/>
      <c r="AT1270" s="182"/>
      <c r="AU1270" s="182"/>
    </row>
    <row r="1271" ht="15.75" customHeight="1">
      <c r="A1271" s="210"/>
      <c r="B1271" s="193"/>
      <c r="C1271" s="202"/>
      <c r="D1271" s="202"/>
      <c r="E1271" s="192"/>
      <c r="F1271" s="210"/>
      <c r="G1271" s="210"/>
      <c r="H1271" s="210"/>
      <c r="I1271" s="210"/>
      <c r="J1271" s="210"/>
      <c r="K1271" s="210"/>
      <c r="L1271" s="182"/>
      <c r="M1271" s="182"/>
      <c r="N1271" s="182"/>
      <c r="O1271" s="182"/>
      <c r="P1271" s="182"/>
      <c r="Q1271" s="182"/>
      <c r="R1271" s="182"/>
      <c r="S1271" s="182"/>
      <c r="T1271" s="182"/>
      <c r="U1271" s="182"/>
      <c r="V1271" s="182"/>
      <c r="W1271" s="182"/>
      <c r="X1271" s="182"/>
      <c r="Y1271" s="182"/>
      <c r="Z1271" s="182"/>
      <c r="AA1271" s="182"/>
      <c r="AB1271" s="182"/>
      <c r="AC1271" s="182"/>
      <c r="AD1271" s="182"/>
      <c r="AE1271" s="182"/>
      <c r="AF1271" s="182"/>
      <c r="AG1271" s="182"/>
      <c r="AH1271" s="182"/>
      <c r="AI1271" s="182"/>
      <c r="AJ1271" s="182"/>
      <c r="AK1271" s="182"/>
      <c r="AL1271" s="182"/>
      <c r="AM1271" s="182"/>
      <c r="AN1271" s="182"/>
      <c r="AO1271" s="182"/>
      <c r="AP1271" s="182"/>
      <c r="AQ1271" s="182"/>
      <c r="AR1271" s="182"/>
      <c r="AS1271" s="182"/>
      <c r="AT1271" s="182"/>
      <c r="AU1271" s="182"/>
    </row>
    <row r="1272" ht="15.75" customHeight="1">
      <c r="A1272" s="210"/>
      <c r="B1272" s="193"/>
      <c r="C1272" s="202"/>
      <c r="D1272" s="202"/>
      <c r="E1272" s="192"/>
      <c r="F1272" s="210"/>
      <c r="G1272" s="210"/>
      <c r="H1272" s="210"/>
      <c r="I1272" s="210"/>
      <c r="J1272" s="210"/>
      <c r="K1272" s="210"/>
      <c r="L1272" s="182"/>
      <c r="M1272" s="182"/>
      <c r="N1272" s="182"/>
      <c r="O1272" s="182"/>
      <c r="P1272" s="182"/>
      <c r="Q1272" s="182"/>
      <c r="R1272" s="182"/>
      <c r="S1272" s="182"/>
      <c r="T1272" s="182"/>
      <c r="U1272" s="182"/>
      <c r="V1272" s="182"/>
      <c r="W1272" s="182"/>
      <c r="X1272" s="182"/>
      <c r="Y1272" s="182"/>
      <c r="Z1272" s="182"/>
      <c r="AA1272" s="182"/>
      <c r="AB1272" s="182"/>
      <c r="AC1272" s="182"/>
      <c r="AD1272" s="182"/>
      <c r="AE1272" s="182"/>
      <c r="AF1272" s="182"/>
      <c r="AG1272" s="182"/>
      <c r="AH1272" s="182"/>
      <c r="AI1272" s="182"/>
      <c r="AJ1272" s="182"/>
      <c r="AK1272" s="182"/>
      <c r="AL1272" s="182"/>
      <c r="AM1272" s="182"/>
      <c r="AN1272" s="182"/>
      <c r="AO1272" s="182"/>
      <c r="AP1272" s="182"/>
      <c r="AQ1272" s="182"/>
      <c r="AR1272" s="182"/>
      <c r="AS1272" s="182"/>
      <c r="AT1272" s="182"/>
      <c r="AU1272" s="182"/>
    </row>
    <row r="1273" ht="15.75" customHeight="1">
      <c r="A1273" s="210"/>
      <c r="B1273" s="193"/>
      <c r="C1273" s="202"/>
      <c r="D1273" s="202"/>
      <c r="E1273" s="192"/>
      <c r="F1273" s="210"/>
      <c r="G1273" s="210"/>
      <c r="H1273" s="210"/>
      <c r="I1273" s="210"/>
      <c r="J1273" s="210"/>
      <c r="K1273" s="210"/>
      <c r="L1273" s="182"/>
      <c r="M1273" s="182"/>
      <c r="N1273" s="182"/>
      <c r="O1273" s="182"/>
      <c r="P1273" s="182"/>
      <c r="Q1273" s="182"/>
      <c r="R1273" s="182"/>
      <c r="S1273" s="182"/>
      <c r="T1273" s="182"/>
      <c r="U1273" s="182"/>
      <c r="V1273" s="182"/>
      <c r="W1273" s="182"/>
      <c r="X1273" s="182"/>
      <c r="Y1273" s="182"/>
      <c r="Z1273" s="182"/>
      <c r="AA1273" s="182"/>
      <c r="AB1273" s="182"/>
      <c r="AC1273" s="182"/>
      <c r="AD1273" s="182"/>
      <c r="AE1273" s="182"/>
      <c r="AF1273" s="182"/>
      <c r="AG1273" s="182"/>
      <c r="AH1273" s="182"/>
      <c r="AI1273" s="182"/>
      <c r="AJ1273" s="182"/>
      <c r="AK1273" s="182"/>
      <c r="AL1273" s="182"/>
      <c r="AM1273" s="182"/>
      <c r="AN1273" s="182"/>
      <c r="AO1273" s="182"/>
      <c r="AP1273" s="182"/>
      <c r="AQ1273" s="182"/>
      <c r="AR1273" s="182"/>
      <c r="AS1273" s="182"/>
      <c r="AT1273" s="182"/>
      <c r="AU1273" s="182"/>
    </row>
    <row r="1274" ht="15.75" customHeight="1">
      <c r="A1274" s="210"/>
      <c r="B1274" s="193"/>
      <c r="C1274" s="202"/>
      <c r="D1274" s="202"/>
      <c r="E1274" s="192"/>
      <c r="F1274" s="210"/>
      <c r="G1274" s="210"/>
      <c r="H1274" s="210"/>
      <c r="I1274" s="210"/>
      <c r="J1274" s="210"/>
      <c r="K1274" s="210"/>
      <c r="L1274" s="182"/>
      <c r="M1274" s="182"/>
      <c r="N1274" s="182"/>
      <c r="O1274" s="182"/>
      <c r="P1274" s="182"/>
      <c r="Q1274" s="182"/>
      <c r="R1274" s="182"/>
      <c r="S1274" s="182"/>
      <c r="T1274" s="182"/>
      <c r="U1274" s="182"/>
      <c r="V1274" s="182"/>
      <c r="W1274" s="182"/>
      <c r="X1274" s="182"/>
      <c r="Y1274" s="182"/>
      <c r="Z1274" s="182"/>
      <c r="AA1274" s="182"/>
      <c r="AB1274" s="182"/>
      <c r="AC1274" s="182"/>
      <c r="AD1274" s="182"/>
      <c r="AE1274" s="182"/>
      <c r="AF1274" s="182"/>
      <c r="AG1274" s="182"/>
      <c r="AH1274" s="182"/>
      <c r="AI1274" s="182"/>
      <c r="AJ1274" s="182"/>
      <c r="AK1274" s="182"/>
      <c r="AL1274" s="182"/>
      <c r="AM1274" s="182"/>
      <c r="AN1274" s="182"/>
      <c r="AO1274" s="182"/>
      <c r="AP1274" s="182"/>
      <c r="AQ1274" s="182"/>
      <c r="AR1274" s="182"/>
      <c r="AS1274" s="182"/>
      <c r="AT1274" s="182"/>
      <c r="AU1274" s="182"/>
    </row>
    <row r="1275" ht="15.75" customHeight="1">
      <c r="A1275" s="210"/>
      <c r="B1275" s="193"/>
      <c r="C1275" s="202"/>
      <c r="D1275" s="202"/>
      <c r="E1275" s="192"/>
      <c r="F1275" s="210"/>
      <c r="G1275" s="210"/>
      <c r="H1275" s="210"/>
      <c r="I1275" s="210"/>
      <c r="J1275" s="210"/>
      <c r="K1275" s="210"/>
      <c r="L1275" s="182"/>
      <c r="M1275" s="182"/>
      <c r="N1275" s="182"/>
      <c r="O1275" s="182"/>
      <c r="P1275" s="182"/>
      <c r="Q1275" s="182"/>
      <c r="R1275" s="182"/>
      <c r="S1275" s="182"/>
      <c r="T1275" s="182"/>
      <c r="U1275" s="182"/>
      <c r="V1275" s="182"/>
      <c r="W1275" s="182"/>
      <c r="X1275" s="182"/>
      <c r="Y1275" s="182"/>
      <c r="Z1275" s="182"/>
      <c r="AA1275" s="182"/>
      <c r="AB1275" s="182"/>
      <c r="AC1275" s="182"/>
      <c r="AD1275" s="182"/>
      <c r="AE1275" s="182"/>
      <c r="AF1275" s="182"/>
      <c r="AG1275" s="182"/>
      <c r="AH1275" s="182"/>
      <c r="AI1275" s="182"/>
      <c r="AJ1275" s="182"/>
      <c r="AK1275" s="182"/>
      <c r="AL1275" s="182"/>
      <c r="AM1275" s="182"/>
      <c r="AN1275" s="182"/>
      <c r="AO1275" s="182"/>
      <c r="AP1275" s="182"/>
      <c r="AQ1275" s="182"/>
      <c r="AR1275" s="182"/>
      <c r="AS1275" s="182"/>
      <c r="AT1275" s="182"/>
      <c r="AU1275" s="182"/>
    </row>
    <row r="1276" ht="15.75" customHeight="1">
      <c r="A1276" s="210"/>
      <c r="B1276" s="193"/>
      <c r="C1276" s="202"/>
      <c r="D1276" s="202"/>
      <c r="E1276" s="192"/>
      <c r="F1276" s="210"/>
      <c r="G1276" s="210"/>
      <c r="H1276" s="210"/>
      <c r="I1276" s="210"/>
      <c r="J1276" s="210"/>
      <c r="K1276" s="210"/>
      <c r="L1276" s="182"/>
      <c r="M1276" s="182"/>
      <c r="N1276" s="182"/>
      <c r="O1276" s="182"/>
      <c r="P1276" s="182"/>
      <c r="Q1276" s="182"/>
      <c r="R1276" s="182"/>
      <c r="S1276" s="182"/>
      <c r="T1276" s="182"/>
      <c r="U1276" s="182"/>
      <c r="V1276" s="182"/>
      <c r="W1276" s="182"/>
      <c r="X1276" s="182"/>
      <c r="Y1276" s="182"/>
      <c r="Z1276" s="182"/>
      <c r="AA1276" s="182"/>
      <c r="AB1276" s="182"/>
      <c r="AC1276" s="182"/>
      <c r="AD1276" s="182"/>
      <c r="AE1276" s="182"/>
      <c r="AF1276" s="182"/>
      <c r="AG1276" s="182"/>
      <c r="AH1276" s="182"/>
      <c r="AI1276" s="182"/>
      <c r="AJ1276" s="182"/>
      <c r="AK1276" s="182"/>
      <c r="AL1276" s="182"/>
      <c r="AM1276" s="182"/>
      <c r="AN1276" s="182"/>
      <c r="AO1276" s="182"/>
      <c r="AP1276" s="182"/>
      <c r="AQ1276" s="182"/>
      <c r="AR1276" s="182"/>
      <c r="AS1276" s="182"/>
      <c r="AT1276" s="182"/>
      <c r="AU1276" s="182"/>
    </row>
    <row r="1277" ht="15.75" customHeight="1">
      <c r="A1277" s="210"/>
      <c r="B1277" s="193"/>
      <c r="C1277" s="202"/>
      <c r="D1277" s="202"/>
      <c r="E1277" s="192"/>
      <c r="F1277" s="210"/>
      <c r="G1277" s="210"/>
      <c r="H1277" s="210"/>
      <c r="I1277" s="210"/>
      <c r="J1277" s="210"/>
      <c r="K1277" s="210"/>
      <c r="L1277" s="182"/>
      <c r="M1277" s="182"/>
      <c r="N1277" s="182"/>
      <c r="O1277" s="182"/>
      <c r="P1277" s="182"/>
      <c r="Q1277" s="182"/>
      <c r="R1277" s="182"/>
      <c r="S1277" s="182"/>
      <c r="T1277" s="182"/>
      <c r="U1277" s="182"/>
      <c r="V1277" s="182"/>
      <c r="W1277" s="182"/>
      <c r="X1277" s="182"/>
      <c r="Y1277" s="182"/>
      <c r="Z1277" s="182"/>
      <c r="AA1277" s="182"/>
      <c r="AB1277" s="182"/>
      <c r="AC1277" s="182"/>
      <c r="AD1277" s="182"/>
      <c r="AE1277" s="182"/>
      <c r="AF1277" s="182"/>
      <c r="AG1277" s="182"/>
      <c r="AH1277" s="182"/>
      <c r="AI1277" s="182"/>
      <c r="AJ1277" s="182"/>
      <c r="AK1277" s="182"/>
      <c r="AL1277" s="182"/>
      <c r="AM1277" s="182"/>
      <c r="AN1277" s="182"/>
      <c r="AO1277" s="182"/>
      <c r="AP1277" s="182"/>
      <c r="AQ1277" s="182"/>
      <c r="AR1277" s="182"/>
      <c r="AS1277" s="182"/>
      <c r="AT1277" s="182"/>
      <c r="AU1277" s="182"/>
    </row>
    <row r="1278" ht="15.75" customHeight="1">
      <c r="A1278" s="210"/>
      <c r="B1278" s="193"/>
      <c r="C1278" s="202"/>
      <c r="D1278" s="202"/>
      <c r="E1278" s="192"/>
      <c r="F1278" s="210"/>
      <c r="G1278" s="210"/>
      <c r="H1278" s="210"/>
      <c r="I1278" s="210"/>
      <c r="J1278" s="210"/>
      <c r="K1278" s="210"/>
      <c r="L1278" s="182"/>
      <c r="M1278" s="182"/>
      <c r="N1278" s="182"/>
      <c r="O1278" s="182"/>
      <c r="P1278" s="182"/>
      <c r="Q1278" s="182"/>
      <c r="R1278" s="182"/>
      <c r="S1278" s="182"/>
      <c r="T1278" s="182"/>
      <c r="U1278" s="182"/>
      <c r="V1278" s="182"/>
      <c r="W1278" s="182"/>
      <c r="X1278" s="182"/>
      <c r="Y1278" s="182"/>
      <c r="Z1278" s="182"/>
      <c r="AA1278" s="182"/>
      <c r="AB1278" s="182"/>
      <c r="AC1278" s="182"/>
      <c r="AD1278" s="182"/>
      <c r="AE1278" s="182"/>
      <c r="AF1278" s="182"/>
      <c r="AG1278" s="182"/>
      <c r="AH1278" s="182"/>
      <c r="AI1278" s="182"/>
      <c r="AJ1278" s="182"/>
      <c r="AK1278" s="182"/>
      <c r="AL1278" s="182"/>
      <c r="AM1278" s="182"/>
      <c r="AN1278" s="182"/>
      <c r="AO1278" s="182"/>
      <c r="AP1278" s="182"/>
      <c r="AQ1278" s="182"/>
      <c r="AR1278" s="182"/>
      <c r="AS1278" s="182"/>
      <c r="AT1278" s="182"/>
      <c r="AU1278" s="182"/>
    </row>
    <row r="1279" ht="15.75" customHeight="1">
      <c r="A1279" s="210"/>
      <c r="B1279" s="193"/>
      <c r="C1279" s="202"/>
      <c r="D1279" s="202"/>
      <c r="E1279" s="192"/>
      <c r="F1279" s="210"/>
      <c r="G1279" s="210"/>
      <c r="H1279" s="210"/>
      <c r="I1279" s="210"/>
      <c r="J1279" s="210"/>
      <c r="K1279" s="210"/>
      <c r="L1279" s="182"/>
      <c r="M1279" s="182"/>
      <c r="N1279" s="182"/>
      <c r="O1279" s="182"/>
      <c r="P1279" s="182"/>
      <c r="Q1279" s="182"/>
      <c r="R1279" s="182"/>
      <c r="S1279" s="182"/>
      <c r="T1279" s="182"/>
      <c r="U1279" s="182"/>
      <c r="V1279" s="182"/>
      <c r="W1279" s="182"/>
      <c r="X1279" s="182"/>
      <c r="Y1279" s="182"/>
      <c r="Z1279" s="182"/>
      <c r="AA1279" s="182"/>
      <c r="AB1279" s="182"/>
      <c r="AC1279" s="182"/>
      <c r="AD1279" s="182"/>
      <c r="AE1279" s="182"/>
      <c r="AF1279" s="182"/>
      <c r="AG1279" s="182"/>
      <c r="AH1279" s="182"/>
      <c r="AI1279" s="182"/>
      <c r="AJ1279" s="182"/>
      <c r="AK1279" s="182"/>
      <c r="AL1279" s="182"/>
      <c r="AM1279" s="182"/>
      <c r="AN1279" s="182"/>
      <c r="AO1279" s="182"/>
      <c r="AP1279" s="182"/>
      <c r="AQ1279" s="182"/>
      <c r="AR1279" s="182"/>
      <c r="AS1279" s="182"/>
      <c r="AT1279" s="182"/>
      <c r="AU1279" s="182"/>
    </row>
    <row r="1280" ht="15.75" customHeight="1">
      <c r="A1280" s="210"/>
      <c r="B1280" s="193"/>
      <c r="C1280" s="202"/>
      <c r="D1280" s="202"/>
      <c r="E1280" s="192"/>
      <c r="F1280" s="210"/>
      <c r="G1280" s="210"/>
      <c r="H1280" s="210"/>
      <c r="I1280" s="210"/>
      <c r="J1280" s="210"/>
      <c r="K1280" s="210"/>
      <c r="L1280" s="182"/>
      <c r="M1280" s="182"/>
      <c r="N1280" s="182"/>
      <c r="O1280" s="182"/>
      <c r="P1280" s="182"/>
      <c r="Q1280" s="182"/>
      <c r="R1280" s="182"/>
      <c r="S1280" s="182"/>
      <c r="T1280" s="182"/>
      <c r="U1280" s="182"/>
      <c r="V1280" s="182"/>
      <c r="W1280" s="182"/>
      <c r="X1280" s="182"/>
      <c r="Y1280" s="182"/>
      <c r="Z1280" s="182"/>
      <c r="AA1280" s="182"/>
      <c r="AB1280" s="182"/>
      <c r="AC1280" s="182"/>
      <c r="AD1280" s="182"/>
      <c r="AE1280" s="182"/>
      <c r="AF1280" s="182"/>
      <c r="AG1280" s="182"/>
      <c r="AH1280" s="182"/>
      <c r="AI1280" s="182"/>
      <c r="AJ1280" s="182"/>
      <c r="AK1280" s="182"/>
      <c r="AL1280" s="182"/>
      <c r="AM1280" s="182"/>
      <c r="AN1280" s="182"/>
      <c r="AO1280" s="182"/>
      <c r="AP1280" s="182"/>
      <c r="AQ1280" s="182"/>
      <c r="AR1280" s="182"/>
      <c r="AS1280" s="182"/>
      <c r="AT1280" s="182"/>
      <c r="AU1280" s="182"/>
    </row>
    <row r="1281" ht="15.75" customHeight="1">
      <c r="A1281" s="210"/>
      <c r="B1281" s="193"/>
      <c r="C1281" s="202"/>
      <c r="D1281" s="202"/>
      <c r="E1281" s="192"/>
      <c r="F1281" s="210"/>
      <c r="G1281" s="210"/>
      <c r="H1281" s="210"/>
      <c r="I1281" s="210"/>
      <c r="J1281" s="210"/>
      <c r="K1281" s="210"/>
      <c r="L1281" s="182"/>
      <c r="M1281" s="182"/>
      <c r="N1281" s="182"/>
      <c r="O1281" s="182"/>
      <c r="P1281" s="182"/>
      <c r="Q1281" s="182"/>
      <c r="R1281" s="182"/>
      <c r="S1281" s="182"/>
      <c r="T1281" s="182"/>
      <c r="U1281" s="182"/>
      <c r="V1281" s="182"/>
      <c r="W1281" s="182"/>
      <c r="X1281" s="182"/>
      <c r="Y1281" s="182"/>
      <c r="Z1281" s="182"/>
      <c r="AA1281" s="182"/>
      <c r="AB1281" s="182"/>
      <c r="AC1281" s="182"/>
      <c r="AD1281" s="182"/>
      <c r="AE1281" s="182"/>
      <c r="AF1281" s="182"/>
      <c r="AG1281" s="182"/>
      <c r="AH1281" s="182"/>
      <c r="AI1281" s="182"/>
      <c r="AJ1281" s="182"/>
      <c r="AK1281" s="182"/>
      <c r="AL1281" s="182"/>
      <c r="AM1281" s="182"/>
      <c r="AN1281" s="182"/>
      <c r="AO1281" s="182"/>
      <c r="AP1281" s="182"/>
      <c r="AQ1281" s="182"/>
      <c r="AR1281" s="182"/>
      <c r="AS1281" s="182"/>
      <c r="AT1281" s="182"/>
      <c r="AU1281" s="182"/>
    </row>
    <row r="1282" ht="15.75" customHeight="1">
      <c r="A1282" s="210"/>
      <c r="B1282" s="193"/>
      <c r="C1282" s="202"/>
      <c r="D1282" s="202"/>
      <c r="E1282" s="192"/>
      <c r="F1282" s="210"/>
      <c r="G1282" s="210"/>
      <c r="H1282" s="210"/>
      <c r="I1282" s="210"/>
      <c r="J1282" s="210"/>
      <c r="K1282" s="210"/>
      <c r="L1282" s="182"/>
      <c r="M1282" s="182"/>
      <c r="N1282" s="182"/>
      <c r="O1282" s="182"/>
      <c r="P1282" s="182"/>
      <c r="Q1282" s="182"/>
      <c r="R1282" s="182"/>
      <c r="S1282" s="182"/>
      <c r="T1282" s="182"/>
      <c r="U1282" s="182"/>
      <c r="V1282" s="182"/>
      <c r="W1282" s="182"/>
      <c r="X1282" s="182"/>
      <c r="Y1282" s="182"/>
      <c r="Z1282" s="182"/>
      <c r="AA1282" s="182"/>
      <c r="AB1282" s="182"/>
      <c r="AC1282" s="182"/>
      <c r="AD1282" s="182"/>
      <c r="AE1282" s="182"/>
      <c r="AF1282" s="182"/>
      <c r="AG1282" s="182"/>
      <c r="AH1282" s="182"/>
      <c r="AI1282" s="182"/>
      <c r="AJ1282" s="182"/>
      <c r="AK1282" s="182"/>
      <c r="AL1282" s="182"/>
      <c r="AM1282" s="182"/>
      <c r="AN1282" s="182"/>
      <c r="AO1282" s="182"/>
      <c r="AP1282" s="182"/>
      <c r="AQ1282" s="182"/>
      <c r="AR1282" s="182"/>
      <c r="AS1282" s="182"/>
      <c r="AT1282" s="182"/>
      <c r="AU1282" s="182"/>
    </row>
    <row r="1283" ht="15.75" customHeight="1">
      <c r="A1283" s="210"/>
      <c r="B1283" s="193"/>
      <c r="C1283" s="202"/>
      <c r="D1283" s="202"/>
      <c r="E1283" s="192"/>
      <c r="F1283" s="210"/>
      <c r="G1283" s="210"/>
      <c r="H1283" s="210"/>
      <c r="I1283" s="210"/>
      <c r="J1283" s="210"/>
      <c r="K1283" s="210"/>
      <c r="L1283" s="182"/>
      <c r="M1283" s="182"/>
      <c r="N1283" s="182"/>
      <c r="O1283" s="182"/>
      <c r="P1283" s="182"/>
      <c r="Q1283" s="182"/>
      <c r="R1283" s="182"/>
      <c r="S1283" s="182"/>
      <c r="T1283" s="182"/>
      <c r="U1283" s="182"/>
      <c r="V1283" s="182"/>
      <c r="W1283" s="182"/>
      <c r="X1283" s="182"/>
      <c r="Y1283" s="182"/>
      <c r="Z1283" s="182"/>
      <c r="AA1283" s="182"/>
      <c r="AB1283" s="182"/>
      <c r="AC1283" s="182"/>
      <c r="AD1283" s="182"/>
      <c r="AE1283" s="182"/>
      <c r="AF1283" s="182"/>
      <c r="AG1283" s="182"/>
      <c r="AH1283" s="182"/>
      <c r="AI1283" s="182"/>
      <c r="AJ1283" s="182"/>
      <c r="AK1283" s="182"/>
      <c r="AL1283" s="182"/>
      <c r="AM1283" s="182"/>
      <c r="AN1283" s="182"/>
      <c r="AO1283" s="182"/>
      <c r="AP1283" s="182"/>
      <c r="AQ1283" s="182"/>
      <c r="AR1283" s="182"/>
      <c r="AS1283" s="182"/>
      <c r="AT1283" s="182"/>
      <c r="AU1283" s="182"/>
    </row>
    <row r="1284" ht="15.75" customHeight="1">
      <c r="A1284" s="210"/>
      <c r="B1284" s="193"/>
      <c r="C1284" s="202"/>
      <c r="D1284" s="202"/>
      <c r="E1284" s="192"/>
      <c r="F1284" s="210"/>
      <c r="G1284" s="210"/>
      <c r="H1284" s="210"/>
      <c r="I1284" s="210"/>
      <c r="J1284" s="210"/>
      <c r="K1284" s="210"/>
      <c r="L1284" s="182"/>
      <c r="M1284" s="182"/>
      <c r="N1284" s="182"/>
      <c r="O1284" s="182"/>
      <c r="P1284" s="182"/>
      <c r="Q1284" s="182"/>
      <c r="R1284" s="182"/>
      <c r="S1284" s="182"/>
      <c r="T1284" s="182"/>
      <c r="U1284" s="182"/>
      <c r="V1284" s="182"/>
      <c r="W1284" s="182"/>
      <c r="X1284" s="182"/>
      <c r="Y1284" s="182"/>
      <c r="Z1284" s="182"/>
      <c r="AA1284" s="182"/>
      <c r="AB1284" s="182"/>
      <c r="AC1284" s="182"/>
      <c r="AD1284" s="182"/>
      <c r="AE1284" s="182"/>
      <c r="AF1284" s="182"/>
      <c r="AG1284" s="182"/>
      <c r="AH1284" s="182"/>
      <c r="AI1284" s="182"/>
      <c r="AJ1284" s="182"/>
      <c r="AK1284" s="182"/>
      <c r="AL1284" s="182"/>
      <c r="AM1284" s="182"/>
      <c r="AN1284" s="182"/>
      <c r="AO1284" s="182"/>
      <c r="AP1284" s="182"/>
      <c r="AQ1284" s="182"/>
      <c r="AR1284" s="182"/>
      <c r="AS1284" s="182"/>
      <c r="AT1284" s="182"/>
      <c r="AU1284" s="182"/>
    </row>
    <row r="1285" ht="15.75" customHeight="1">
      <c r="A1285" s="210"/>
      <c r="B1285" s="193"/>
      <c r="C1285" s="202"/>
      <c r="D1285" s="202"/>
      <c r="E1285" s="192"/>
      <c r="F1285" s="210"/>
      <c r="G1285" s="210"/>
      <c r="H1285" s="210"/>
      <c r="I1285" s="210"/>
      <c r="J1285" s="210"/>
      <c r="K1285" s="210"/>
      <c r="L1285" s="182"/>
      <c r="M1285" s="182"/>
      <c r="N1285" s="182"/>
      <c r="O1285" s="182"/>
      <c r="P1285" s="182"/>
      <c r="Q1285" s="182"/>
      <c r="R1285" s="182"/>
      <c r="S1285" s="182"/>
      <c r="T1285" s="182"/>
      <c r="U1285" s="182"/>
      <c r="V1285" s="182"/>
      <c r="W1285" s="182"/>
      <c r="X1285" s="182"/>
      <c r="Y1285" s="182"/>
      <c r="Z1285" s="182"/>
      <c r="AA1285" s="182"/>
      <c r="AB1285" s="182"/>
      <c r="AC1285" s="182"/>
      <c r="AD1285" s="182"/>
      <c r="AE1285" s="182"/>
      <c r="AF1285" s="182"/>
      <c r="AG1285" s="182"/>
      <c r="AH1285" s="182"/>
      <c r="AI1285" s="182"/>
      <c r="AJ1285" s="182"/>
      <c r="AK1285" s="182"/>
      <c r="AL1285" s="182"/>
      <c r="AM1285" s="182"/>
      <c r="AN1285" s="182"/>
      <c r="AO1285" s="182"/>
      <c r="AP1285" s="182"/>
      <c r="AQ1285" s="182"/>
      <c r="AR1285" s="182"/>
      <c r="AS1285" s="182"/>
      <c r="AT1285" s="182"/>
      <c r="AU1285" s="182"/>
    </row>
    <row r="1286" ht="15.75" customHeight="1">
      <c r="A1286" s="210"/>
      <c r="B1286" s="193"/>
      <c r="C1286" s="202"/>
      <c r="D1286" s="202"/>
      <c r="E1286" s="192"/>
      <c r="F1286" s="210"/>
      <c r="G1286" s="210"/>
      <c r="H1286" s="210"/>
      <c r="I1286" s="210"/>
      <c r="J1286" s="210"/>
      <c r="K1286" s="210"/>
      <c r="L1286" s="182"/>
      <c r="M1286" s="182"/>
      <c r="N1286" s="182"/>
      <c r="O1286" s="182"/>
      <c r="P1286" s="182"/>
      <c r="Q1286" s="182"/>
      <c r="R1286" s="182"/>
      <c r="S1286" s="182"/>
      <c r="T1286" s="182"/>
      <c r="U1286" s="182"/>
      <c r="V1286" s="182"/>
      <c r="W1286" s="182"/>
      <c r="X1286" s="182"/>
      <c r="Y1286" s="182"/>
      <c r="Z1286" s="182"/>
      <c r="AA1286" s="182"/>
      <c r="AB1286" s="182"/>
      <c r="AC1286" s="182"/>
      <c r="AD1286" s="182"/>
      <c r="AE1286" s="182"/>
      <c r="AF1286" s="182"/>
      <c r="AG1286" s="182"/>
      <c r="AH1286" s="182"/>
      <c r="AI1286" s="182"/>
      <c r="AJ1286" s="182"/>
      <c r="AK1286" s="182"/>
      <c r="AL1286" s="182"/>
      <c r="AM1286" s="182"/>
      <c r="AN1286" s="182"/>
      <c r="AO1286" s="182"/>
      <c r="AP1286" s="182"/>
      <c r="AQ1286" s="182"/>
      <c r="AR1286" s="182"/>
      <c r="AS1286" s="182"/>
      <c r="AT1286" s="182"/>
      <c r="AU1286" s="182"/>
    </row>
    <row r="1287" ht="15.75" customHeight="1">
      <c r="A1287" s="210"/>
      <c r="B1287" s="193"/>
      <c r="C1287" s="202"/>
      <c r="D1287" s="202"/>
      <c r="E1287" s="192"/>
      <c r="F1287" s="210"/>
      <c r="G1287" s="210"/>
      <c r="H1287" s="210"/>
      <c r="I1287" s="210"/>
      <c r="J1287" s="210"/>
      <c r="K1287" s="210"/>
      <c r="L1287" s="182"/>
      <c r="M1287" s="182"/>
      <c r="N1287" s="182"/>
      <c r="O1287" s="182"/>
      <c r="P1287" s="182"/>
      <c r="Q1287" s="182"/>
      <c r="R1287" s="182"/>
      <c r="S1287" s="182"/>
      <c r="T1287" s="182"/>
      <c r="U1287" s="182"/>
      <c r="V1287" s="182"/>
      <c r="W1287" s="182"/>
      <c r="X1287" s="182"/>
      <c r="Y1287" s="182"/>
      <c r="Z1287" s="182"/>
      <c r="AA1287" s="182"/>
      <c r="AB1287" s="182"/>
      <c r="AC1287" s="182"/>
      <c r="AD1287" s="182"/>
      <c r="AE1287" s="182"/>
      <c r="AF1287" s="182"/>
      <c r="AG1287" s="182"/>
      <c r="AH1287" s="182"/>
      <c r="AI1287" s="182"/>
      <c r="AJ1287" s="182"/>
      <c r="AK1287" s="182"/>
      <c r="AL1287" s="182"/>
      <c r="AM1287" s="182"/>
      <c r="AN1287" s="182"/>
      <c r="AO1287" s="182"/>
      <c r="AP1287" s="182"/>
      <c r="AQ1287" s="182"/>
      <c r="AR1287" s="182"/>
      <c r="AS1287" s="182"/>
      <c r="AT1287" s="182"/>
      <c r="AU1287" s="182"/>
    </row>
    <row r="1288" ht="15.75" customHeight="1">
      <c r="A1288" s="210"/>
      <c r="B1288" s="193"/>
      <c r="C1288" s="202"/>
      <c r="D1288" s="202"/>
      <c r="E1288" s="192"/>
      <c r="F1288" s="210"/>
      <c r="G1288" s="210"/>
      <c r="H1288" s="210"/>
      <c r="I1288" s="210"/>
      <c r="J1288" s="210"/>
      <c r="K1288" s="210"/>
      <c r="L1288" s="182"/>
      <c r="M1288" s="182"/>
      <c r="N1288" s="182"/>
      <c r="O1288" s="182"/>
      <c r="P1288" s="182"/>
      <c r="Q1288" s="182"/>
      <c r="R1288" s="182"/>
      <c r="S1288" s="182"/>
      <c r="T1288" s="182"/>
      <c r="U1288" s="182"/>
      <c r="V1288" s="182"/>
      <c r="W1288" s="182"/>
      <c r="X1288" s="182"/>
      <c r="Y1288" s="182"/>
      <c r="Z1288" s="182"/>
      <c r="AA1288" s="182"/>
      <c r="AB1288" s="182"/>
      <c r="AC1288" s="182"/>
      <c r="AD1288" s="182"/>
      <c r="AE1288" s="182"/>
      <c r="AF1288" s="182"/>
      <c r="AG1288" s="182"/>
      <c r="AH1288" s="182"/>
      <c r="AI1288" s="182"/>
      <c r="AJ1288" s="182"/>
      <c r="AK1288" s="182"/>
      <c r="AL1288" s="182"/>
      <c r="AM1288" s="182"/>
      <c r="AN1288" s="182"/>
      <c r="AO1288" s="182"/>
      <c r="AP1288" s="182"/>
      <c r="AQ1288" s="182"/>
      <c r="AR1288" s="182"/>
      <c r="AS1288" s="182"/>
      <c r="AT1288" s="182"/>
      <c r="AU1288" s="182"/>
    </row>
    <row r="1289" ht="15.75" customHeight="1">
      <c r="A1289" s="210"/>
      <c r="B1289" s="193"/>
      <c r="C1289" s="202"/>
      <c r="D1289" s="202"/>
      <c r="E1289" s="192"/>
      <c r="F1289" s="210"/>
      <c r="G1289" s="210"/>
      <c r="H1289" s="210"/>
      <c r="I1289" s="210"/>
      <c r="J1289" s="210"/>
      <c r="K1289" s="210"/>
      <c r="L1289" s="182"/>
      <c r="M1289" s="182"/>
      <c r="N1289" s="182"/>
      <c r="O1289" s="182"/>
      <c r="P1289" s="182"/>
      <c r="Q1289" s="182"/>
      <c r="R1289" s="182"/>
      <c r="S1289" s="182"/>
      <c r="T1289" s="182"/>
      <c r="U1289" s="182"/>
      <c r="V1289" s="182"/>
      <c r="W1289" s="182"/>
      <c r="X1289" s="182"/>
      <c r="Y1289" s="182"/>
      <c r="Z1289" s="182"/>
      <c r="AA1289" s="182"/>
      <c r="AB1289" s="182"/>
      <c r="AC1289" s="182"/>
      <c r="AD1289" s="182"/>
      <c r="AE1289" s="182"/>
      <c r="AF1289" s="182"/>
      <c r="AG1289" s="182"/>
      <c r="AH1289" s="182"/>
      <c r="AI1289" s="182"/>
      <c r="AJ1289" s="182"/>
      <c r="AK1289" s="182"/>
      <c r="AL1289" s="182"/>
      <c r="AM1289" s="182"/>
      <c r="AN1289" s="182"/>
      <c r="AO1289" s="182"/>
      <c r="AP1289" s="182"/>
      <c r="AQ1289" s="182"/>
      <c r="AR1289" s="182"/>
      <c r="AS1289" s="182"/>
      <c r="AT1289" s="182"/>
      <c r="AU1289" s="182"/>
    </row>
    <row r="1290" ht="15.75" customHeight="1">
      <c r="A1290" s="210"/>
      <c r="B1290" s="193"/>
      <c r="C1290" s="202"/>
      <c r="D1290" s="202"/>
      <c r="E1290" s="192"/>
      <c r="F1290" s="210"/>
      <c r="G1290" s="210"/>
      <c r="H1290" s="210"/>
      <c r="I1290" s="210"/>
      <c r="J1290" s="210"/>
      <c r="K1290" s="210"/>
      <c r="L1290" s="182"/>
      <c r="M1290" s="182"/>
      <c r="N1290" s="182"/>
      <c r="O1290" s="182"/>
      <c r="P1290" s="182"/>
      <c r="Q1290" s="182"/>
      <c r="R1290" s="182"/>
      <c r="S1290" s="182"/>
      <c r="T1290" s="182"/>
      <c r="U1290" s="182"/>
      <c r="V1290" s="182"/>
      <c r="W1290" s="182"/>
      <c r="X1290" s="182"/>
      <c r="Y1290" s="182"/>
      <c r="Z1290" s="182"/>
      <c r="AA1290" s="182"/>
      <c r="AB1290" s="182"/>
      <c r="AC1290" s="182"/>
      <c r="AD1290" s="182"/>
      <c r="AE1290" s="182"/>
      <c r="AF1290" s="182"/>
      <c r="AG1290" s="182"/>
      <c r="AH1290" s="182"/>
      <c r="AI1290" s="182"/>
      <c r="AJ1290" s="182"/>
      <c r="AK1290" s="182"/>
      <c r="AL1290" s="182"/>
      <c r="AM1290" s="182"/>
      <c r="AN1290" s="182"/>
      <c r="AO1290" s="182"/>
      <c r="AP1290" s="182"/>
      <c r="AQ1290" s="182"/>
      <c r="AR1290" s="182"/>
      <c r="AS1290" s="182"/>
      <c r="AT1290" s="182"/>
      <c r="AU1290" s="182"/>
    </row>
    <row r="1291" ht="15.75" customHeight="1">
      <c r="A1291" s="210"/>
      <c r="B1291" s="193"/>
      <c r="C1291" s="202"/>
      <c r="D1291" s="202"/>
      <c r="E1291" s="192"/>
      <c r="F1291" s="210"/>
      <c r="G1291" s="210"/>
      <c r="H1291" s="210"/>
      <c r="I1291" s="210"/>
      <c r="J1291" s="210"/>
      <c r="K1291" s="210"/>
      <c r="L1291" s="182"/>
      <c r="M1291" s="182"/>
      <c r="N1291" s="182"/>
      <c r="O1291" s="182"/>
      <c r="P1291" s="182"/>
      <c r="Q1291" s="182"/>
      <c r="R1291" s="182"/>
      <c r="S1291" s="182"/>
      <c r="T1291" s="182"/>
      <c r="U1291" s="182"/>
      <c r="V1291" s="182"/>
      <c r="W1291" s="182"/>
      <c r="X1291" s="182"/>
      <c r="Y1291" s="182"/>
      <c r="Z1291" s="182"/>
      <c r="AA1291" s="182"/>
      <c r="AB1291" s="182"/>
      <c r="AC1291" s="182"/>
      <c r="AD1291" s="182"/>
      <c r="AE1291" s="182"/>
      <c r="AF1291" s="182"/>
      <c r="AG1291" s="182"/>
      <c r="AH1291" s="182"/>
      <c r="AI1291" s="182"/>
      <c r="AJ1291" s="182"/>
      <c r="AK1291" s="182"/>
      <c r="AL1291" s="182"/>
      <c r="AM1291" s="182"/>
      <c r="AN1291" s="182"/>
      <c r="AO1291" s="182"/>
      <c r="AP1291" s="182"/>
      <c r="AQ1291" s="182"/>
      <c r="AR1291" s="182"/>
      <c r="AS1291" s="182"/>
      <c r="AT1291" s="182"/>
      <c r="AU1291" s="182"/>
    </row>
    <row r="1292" ht="15.75" customHeight="1">
      <c r="A1292" s="210"/>
      <c r="B1292" s="193"/>
      <c r="C1292" s="202"/>
      <c r="D1292" s="202"/>
      <c r="E1292" s="192"/>
      <c r="F1292" s="210"/>
      <c r="G1292" s="210"/>
      <c r="H1292" s="210"/>
      <c r="I1292" s="210"/>
      <c r="J1292" s="210"/>
      <c r="K1292" s="210"/>
      <c r="L1292" s="182"/>
      <c r="M1292" s="182"/>
      <c r="N1292" s="182"/>
      <c r="O1292" s="182"/>
      <c r="P1292" s="182"/>
      <c r="Q1292" s="182"/>
      <c r="R1292" s="182"/>
      <c r="S1292" s="182"/>
      <c r="T1292" s="182"/>
      <c r="U1292" s="182"/>
      <c r="V1292" s="182"/>
      <c r="W1292" s="182"/>
      <c r="X1292" s="182"/>
      <c r="Y1292" s="182"/>
      <c r="Z1292" s="182"/>
      <c r="AA1292" s="182"/>
      <c r="AB1292" s="182"/>
      <c r="AC1292" s="182"/>
      <c r="AD1292" s="182"/>
      <c r="AE1292" s="182"/>
      <c r="AF1292" s="182"/>
      <c r="AG1292" s="182"/>
      <c r="AH1292" s="182"/>
      <c r="AI1292" s="182"/>
      <c r="AJ1292" s="182"/>
      <c r="AK1292" s="182"/>
      <c r="AL1292" s="182"/>
      <c r="AM1292" s="182"/>
      <c r="AN1292" s="182"/>
      <c r="AO1292" s="182"/>
      <c r="AP1292" s="182"/>
      <c r="AQ1292" s="182"/>
      <c r="AR1292" s="182"/>
      <c r="AS1292" s="182"/>
      <c r="AT1292" s="182"/>
      <c r="AU1292" s="182"/>
    </row>
    <row r="1293" ht="15.75" customHeight="1">
      <c r="A1293" s="210"/>
      <c r="B1293" s="193"/>
      <c r="C1293" s="202"/>
      <c r="D1293" s="202"/>
      <c r="E1293" s="192"/>
      <c r="F1293" s="210"/>
      <c r="G1293" s="210"/>
      <c r="H1293" s="210"/>
      <c r="I1293" s="210"/>
      <c r="J1293" s="210"/>
      <c r="K1293" s="210"/>
      <c r="L1293" s="182"/>
      <c r="M1293" s="182"/>
      <c r="N1293" s="182"/>
      <c r="O1293" s="182"/>
      <c r="P1293" s="182"/>
      <c r="Q1293" s="182"/>
      <c r="R1293" s="182"/>
      <c r="S1293" s="182"/>
      <c r="T1293" s="182"/>
      <c r="U1293" s="182"/>
      <c r="V1293" s="182"/>
      <c r="W1293" s="182"/>
      <c r="X1293" s="182"/>
      <c r="Y1293" s="182"/>
      <c r="Z1293" s="182"/>
      <c r="AA1293" s="182"/>
      <c r="AB1293" s="182"/>
      <c r="AC1293" s="182"/>
      <c r="AD1293" s="182"/>
      <c r="AE1293" s="182"/>
      <c r="AF1293" s="182"/>
      <c r="AG1293" s="182"/>
      <c r="AH1293" s="182"/>
      <c r="AI1293" s="182"/>
      <c r="AJ1293" s="182"/>
      <c r="AK1293" s="182"/>
      <c r="AL1293" s="182"/>
      <c r="AM1293" s="182"/>
      <c r="AN1293" s="182"/>
      <c r="AO1293" s="182"/>
      <c r="AP1293" s="182"/>
      <c r="AQ1293" s="182"/>
      <c r="AR1293" s="182"/>
      <c r="AS1293" s="182"/>
      <c r="AT1293" s="182"/>
      <c r="AU1293" s="182"/>
    </row>
    <row r="1294" ht="15.75" customHeight="1">
      <c r="A1294" s="210"/>
      <c r="B1294" s="193"/>
      <c r="C1294" s="202"/>
      <c r="D1294" s="202"/>
      <c r="E1294" s="192"/>
      <c r="F1294" s="210"/>
      <c r="G1294" s="210"/>
      <c r="H1294" s="210"/>
      <c r="I1294" s="210"/>
      <c r="J1294" s="210"/>
      <c r="K1294" s="210"/>
      <c r="L1294" s="182"/>
      <c r="M1294" s="182"/>
      <c r="N1294" s="182"/>
      <c r="O1294" s="182"/>
      <c r="P1294" s="182"/>
      <c r="Q1294" s="182"/>
      <c r="R1294" s="182"/>
      <c r="S1294" s="182"/>
      <c r="T1294" s="182"/>
      <c r="U1294" s="182"/>
      <c r="V1294" s="182"/>
      <c r="W1294" s="182"/>
      <c r="X1294" s="182"/>
      <c r="Y1294" s="182"/>
      <c r="Z1294" s="182"/>
      <c r="AA1294" s="182"/>
      <c r="AB1294" s="182"/>
      <c r="AC1294" s="182"/>
      <c r="AD1294" s="182"/>
      <c r="AE1294" s="182"/>
      <c r="AF1294" s="182"/>
      <c r="AG1294" s="182"/>
      <c r="AH1294" s="182"/>
      <c r="AI1294" s="182"/>
      <c r="AJ1294" s="182"/>
      <c r="AK1294" s="182"/>
      <c r="AL1294" s="182"/>
      <c r="AM1294" s="182"/>
      <c r="AN1294" s="182"/>
      <c r="AO1294" s="182"/>
      <c r="AP1294" s="182"/>
      <c r="AQ1294" s="182"/>
      <c r="AR1294" s="182"/>
      <c r="AS1294" s="182"/>
      <c r="AT1294" s="182"/>
      <c r="AU1294" s="182"/>
    </row>
    <row r="1295" ht="15.75" customHeight="1">
      <c r="A1295" s="210"/>
      <c r="B1295" s="193"/>
      <c r="C1295" s="202"/>
      <c r="D1295" s="202"/>
      <c r="E1295" s="192"/>
      <c r="F1295" s="210"/>
      <c r="G1295" s="210"/>
      <c r="H1295" s="210"/>
      <c r="I1295" s="210"/>
      <c r="J1295" s="210"/>
      <c r="K1295" s="210"/>
      <c r="L1295" s="182"/>
      <c r="M1295" s="182"/>
      <c r="N1295" s="182"/>
      <c r="O1295" s="182"/>
      <c r="P1295" s="182"/>
      <c r="Q1295" s="182"/>
      <c r="R1295" s="182"/>
      <c r="S1295" s="182"/>
      <c r="T1295" s="182"/>
      <c r="U1295" s="182"/>
      <c r="V1295" s="182"/>
      <c r="W1295" s="182"/>
      <c r="X1295" s="182"/>
      <c r="Y1295" s="182"/>
      <c r="Z1295" s="182"/>
      <c r="AA1295" s="182"/>
      <c r="AB1295" s="182"/>
      <c r="AC1295" s="182"/>
      <c r="AD1295" s="182"/>
      <c r="AE1295" s="182"/>
      <c r="AF1295" s="182"/>
      <c r="AG1295" s="182"/>
      <c r="AH1295" s="182"/>
      <c r="AI1295" s="182"/>
      <c r="AJ1295" s="182"/>
      <c r="AK1295" s="182"/>
      <c r="AL1295" s="182"/>
      <c r="AM1295" s="182"/>
      <c r="AN1295" s="182"/>
      <c r="AO1295" s="182"/>
      <c r="AP1295" s="182"/>
      <c r="AQ1295" s="182"/>
      <c r="AR1295" s="182"/>
      <c r="AS1295" s="182"/>
      <c r="AT1295" s="182"/>
      <c r="AU1295" s="182"/>
    </row>
    <row r="1296" ht="15.75" customHeight="1">
      <c r="A1296" s="210"/>
      <c r="B1296" s="193"/>
      <c r="C1296" s="202"/>
      <c r="D1296" s="202"/>
      <c r="E1296" s="192"/>
      <c r="F1296" s="210"/>
      <c r="G1296" s="210"/>
      <c r="H1296" s="210"/>
      <c r="I1296" s="210"/>
      <c r="J1296" s="210"/>
      <c r="K1296" s="210"/>
      <c r="L1296" s="182"/>
      <c r="M1296" s="182"/>
      <c r="N1296" s="182"/>
      <c r="O1296" s="182"/>
      <c r="P1296" s="182"/>
      <c r="Q1296" s="182"/>
      <c r="R1296" s="182"/>
      <c r="S1296" s="182"/>
      <c r="T1296" s="182"/>
      <c r="U1296" s="182"/>
      <c r="V1296" s="182"/>
      <c r="W1296" s="182"/>
      <c r="X1296" s="182"/>
      <c r="Y1296" s="182"/>
      <c r="Z1296" s="182"/>
      <c r="AA1296" s="182"/>
      <c r="AB1296" s="182"/>
      <c r="AC1296" s="182"/>
      <c r="AD1296" s="182"/>
      <c r="AE1296" s="182"/>
      <c r="AF1296" s="182"/>
      <c r="AG1296" s="182"/>
      <c r="AH1296" s="182"/>
      <c r="AI1296" s="182"/>
      <c r="AJ1296" s="182"/>
      <c r="AK1296" s="182"/>
      <c r="AL1296" s="182"/>
      <c r="AM1296" s="182"/>
      <c r="AN1296" s="182"/>
      <c r="AO1296" s="182"/>
      <c r="AP1296" s="182"/>
      <c r="AQ1296" s="182"/>
      <c r="AR1296" s="182"/>
      <c r="AS1296" s="182"/>
      <c r="AT1296" s="182"/>
      <c r="AU1296" s="182"/>
    </row>
    <row r="1297" ht="15.75" customHeight="1">
      <c r="A1297" s="210"/>
      <c r="B1297" s="193"/>
      <c r="C1297" s="202"/>
      <c r="D1297" s="202"/>
      <c r="E1297" s="192"/>
      <c r="F1297" s="210"/>
      <c r="G1297" s="210"/>
      <c r="H1297" s="210"/>
      <c r="I1297" s="210"/>
      <c r="J1297" s="210"/>
      <c r="K1297" s="210"/>
      <c r="L1297" s="182"/>
      <c r="M1297" s="182"/>
      <c r="N1297" s="182"/>
      <c r="O1297" s="182"/>
      <c r="P1297" s="182"/>
      <c r="Q1297" s="182"/>
      <c r="R1297" s="182"/>
      <c r="S1297" s="182"/>
      <c r="T1297" s="182"/>
      <c r="U1297" s="182"/>
      <c r="V1297" s="182"/>
      <c r="W1297" s="182"/>
      <c r="X1297" s="182"/>
      <c r="Y1297" s="182"/>
      <c r="Z1297" s="182"/>
      <c r="AA1297" s="182"/>
      <c r="AB1297" s="182"/>
      <c r="AC1297" s="182"/>
      <c r="AD1297" s="182"/>
      <c r="AE1297" s="182"/>
      <c r="AF1297" s="182"/>
      <c r="AG1297" s="182"/>
      <c r="AH1297" s="182"/>
      <c r="AI1297" s="182"/>
      <c r="AJ1297" s="182"/>
      <c r="AK1297" s="182"/>
      <c r="AL1297" s="182"/>
      <c r="AM1297" s="182"/>
      <c r="AN1297" s="182"/>
      <c r="AO1297" s="182"/>
      <c r="AP1297" s="182"/>
      <c r="AQ1297" s="182"/>
      <c r="AR1297" s="182"/>
      <c r="AS1297" s="182"/>
      <c r="AT1297" s="182"/>
      <c r="AU1297" s="182"/>
    </row>
    <row r="1298" ht="15.75" customHeight="1">
      <c r="A1298" s="210"/>
      <c r="B1298" s="193"/>
      <c r="C1298" s="202"/>
      <c r="D1298" s="202"/>
      <c r="E1298" s="192"/>
      <c r="F1298" s="210"/>
      <c r="G1298" s="210"/>
      <c r="H1298" s="210"/>
      <c r="I1298" s="210"/>
      <c r="J1298" s="210"/>
      <c r="K1298" s="210"/>
      <c r="L1298" s="182"/>
      <c r="M1298" s="182"/>
      <c r="N1298" s="182"/>
      <c r="O1298" s="182"/>
      <c r="P1298" s="182"/>
      <c r="Q1298" s="182"/>
      <c r="R1298" s="182"/>
      <c r="S1298" s="182"/>
      <c r="T1298" s="182"/>
      <c r="U1298" s="182"/>
      <c r="V1298" s="182"/>
      <c r="W1298" s="182"/>
      <c r="X1298" s="182"/>
      <c r="Y1298" s="182"/>
      <c r="Z1298" s="182"/>
      <c r="AA1298" s="182"/>
      <c r="AB1298" s="182"/>
      <c r="AC1298" s="182"/>
      <c r="AD1298" s="182"/>
      <c r="AE1298" s="182"/>
      <c r="AF1298" s="182"/>
      <c r="AG1298" s="182"/>
      <c r="AH1298" s="182"/>
      <c r="AI1298" s="182"/>
      <c r="AJ1298" s="182"/>
      <c r="AK1298" s="182"/>
      <c r="AL1298" s="182"/>
      <c r="AM1298" s="182"/>
      <c r="AN1298" s="182"/>
      <c r="AO1298" s="182"/>
      <c r="AP1298" s="182"/>
      <c r="AQ1298" s="182"/>
      <c r="AR1298" s="182"/>
      <c r="AS1298" s="182"/>
      <c r="AT1298" s="182"/>
      <c r="AU1298" s="182"/>
    </row>
    <row r="1299" ht="15.75" customHeight="1">
      <c r="A1299" s="210"/>
      <c r="B1299" s="193"/>
      <c r="C1299" s="202"/>
      <c r="D1299" s="202"/>
      <c r="E1299" s="192"/>
      <c r="F1299" s="210"/>
      <c r="G1299" s="210"/>
      <c r="H1299" s="210"/>
      <c r="I1299" s="210"/>
      <c r="J1299" s="210"/>
      <c r="K1299" s="210"/>
      <c r="L1299" s="182"/>
      <c r="M1299" s="182"/>
      <c r="N1299" s="182"/>
      <c r="O1299" s="182"/>
      <c r="P1299" s="182"/>
      <c r="Q1299" s="182"/>
      <c r="R1299" s="182"/>
      <c r="S1299" s="182"/>
      <c r="T1299" s="182"/>
      <c r="U1299" s="182"/>
      <c r="V1299" s="182"/>
      <c r="W1299" s="182"/>
      <c r="X1299" s="182"/>
      <c r="Y1299" s="182"/>
      <c r="Z1299" s="182"/>
      <c r="AA1299" s="182"/>
      <c r="AB1299" s="182"/>
      <c r="AC1299" s="182"/>
      <c r="AD1299" s="182"/>
      <c r="AE1299" s="182"/>
      <c r="AF1299" s="182"/>
      <c r="AG1299" s="182"/>
      <c r="AH1299" s="182"/>
      <c r="AI1299" s="182"/>
      <c r="AJ1299" s="182"/>
      <c r="AK1299" s="182"/>
      <c r="AL1299" s="182"/>
      <c r="AM1299" s="182"/>
      <c r="AN1299" s="182"/>
      <c r="AO1299" s="182"/>
      <c r="AP1299" s="182"/>
      <c r="AQ1299" s="182"/>
      <c r="AR1299" s="182"/>
      <c r="AS1299" s="182"/>
      <c r="AT1299" s="182"/>
      <c r="AU1299" s="182"/>
    </row>
    <row r="1300" ht="15.75" customHeight="1">
      <c r="A1300" s="210"/>
      <c r="B1300" s="193"/>
      <c r="C1300" s="202"/>
      <c r="D1300" s="202"/>
      <c r="E1300" s="192"/>
      <c r="F1300" s="210"/>
      <c r="G1300" s="210"/>
      <c r="H1300" s="210"/>
      <c r="I1300" s="210"/>
      <c r="J1300" s="210"/>
      <c r="K1300" s="210"/>
      <c r="L1300" s="182"/>
      <c r="M1300" s="182"/>
      <c r="N1300" s="182"/>
      <c r="O1300" s="182"/>
      <c r="P1300" s="182"/>
      <c r="Q1300" s="182"/>
      <c r="R1300" s="182"/>
      <c r="S1300" s="182"/>
      <c r="T1300" s="182"/>
      <c r="U1300" s="182"/>
      <c r="V1300" s="182"/>
      <c r="W1300" s="182"/>
      <c r="X1300" s="182"/>
      <c r="Y1300" s="182"/>
      <c r="Z1300" s="182"/>
      <c r="AA1300" s="182"/>
      <c r="AB1300" s="182"/>
      <c r="AC1300" s="182"/>
      <c r="AD1300" s="182"/>
      <c r="AE1300" s="182"/>
      <c r="AF1300" s="182"/>
      <c r="AG1300" s="182"/>
      <c r="AH1300" s="182"/>
      <c r="AI1300" s="182"/>
      <c r="AJ1300" s="182"/>
      <c r="AK1300" s="182"/>
      <c r="AL1300" s="182"/>
      <c r="AM1300" s="182"/>
      <c r="AN1300" s="182"/>
      <c r="AO1300" s="182"/>
      <c r="AP1300" s="182"/>
      <c r="AQ1300" s="182"/>
      <c r="AR1300" s="182"/>
      <c r="AS1300" s="182"/>
      <c r="AT1300" s="182"/>
      <c r="AU1300" s="182"/>
    </row>
  </sheetData>
  <customSheetViews>
    <customSheetView guid="{EFE2BD07-9A78-4C40-A006-1F075DEB0857}" filter="1" showAutoFilter="1">
      <autoFilter ref="$A$2:$K$798">
        <filterColumn colId="5">
          <filters blank="1">
            <filter val="Luis José Maranhão Neto"/>
            <filter val="Vertice Design Eireli"/>
            <filter val="Patricia da Conceicao Alves Mendes"/>
            <filter val="Márcia Coelho"/>
            <filter val="Bruno Silva de Medeiros"/>
            <filter val="Raphael Steckelberg"/>
            <filter val="Gustavo Branco"/>
            <filter val="Eduardo Amorim de Lemos"/>
            <filter val="Washington José Lima Candido"/>
            <filter val="Jorge Gomes de Araujo"/>
            <filter val="Marcelo Franco Paes Leme"/>
            <filter val="Rejane Maria Dantas Maia"/>
            <filter val="Rossana de Miranda Almeida"/>
            <filter val="Matheus Herthel Souza Belo"/>
            <filter val="Odil Garrido Campos de Andrade"/>
            <filter val="Andre Luis Fernandes Gouveia"/>
            <filter val="Raphael Pereira Hablitzel"/>
            <filter val="Marcelle Passarinho Maia"/>
            <filter val="Gustavo Dauster Vivacqua e Silva"/>
            <filter val="Daniela de Martins Souza"/>
            <filter val="Barbara Mitchele Martins Leão"/>
            <filter val="Caio Cesar Boschi"/>
            <filter val="Ciria Coelho Ribeiro"/>
            <filter val="Graziela Monaco Biavati"/>
            <filter val="Vértice Design Eireli"/>
            <filter val="Leonardo Leal Leite"/>
            <filter val="Adriana Laus de Aquino"/>
            <filter val="Marcelo Botton Piccin"/>
            <filter val="Gabriel de Oliveira"/>
            <filter val="Silvia Carla Galli Leyser"/>
            <filter val="Adriana Ferrari Pimentel"/>
            <filter val="Carlos Alberto Cardozo"/>
            <filter val="Silvia Ruth Penaloza Diez"/>
            <filter val="João Beze Sobrinho"/>
            <filter val="Eduardo Maia Magalhães"/>
            <filter val="Roberto Alexandre Neves Fernandes Filho"/>
            <filter val="Débora Inhaquite Bolfoni da Cunha"/>
            <filter val="Ariosvaldo Ferreira Nunes"/>
            <filter val="Daniel Esteves Fonseca Franco"/>
            <filter val="Laurindo Aelsom Teixeira Costa"/>
            <filter val="Rodrigo Barros Mendonça"/>
            <filter val="Clisia Mara Carreira"/>
            <filter val="Hernane da Silva Ribeiro"/>
            <filter val="Nathalia Alcantara de Albuquerque"/>
            <filter val="Luciana Navarro de Oliveira Santos"/>
            <filter val="Matthew Paz Carvalho"/>
            <filter val="Andre Luiz Souza da Silveira"/>
            <filter val="Eduardo Soares do Couto Filho"/>
            <filter val="Vera Regina Mazzini Braga Coimbra"/>
            <filter val="Renato Sendin"/>
            <filter val="Sandra Maria de Albuquerque Costa"/>
            <filter val="Jorge Augusto Laburu"/>
            <filter val="Débora Maçaneiro Vieira"/>
            <filter val="Denise Maria Ventura de Alcântara"/>
            <filter val="GHD Empreendimentos Imobiliarios LTDA"/>
            <filter val="Sergio Luz de Souza"/>
            <filter val="Bertha Lins Pellegrino"/>
            <filter val="Aldo Aguirre Aristimunho"/>
            <filter val="Ricardo Gomes de Queiroz"/>
            <filter val="Ricardo Marinho dos Santos"/>
            <filter val="Raquel Valadares Von Glehn Ribeiro"/>
            <filter val="Guilherme Nogueira Bassi"/>
            <filter val="Marcio Lopes Siqueira"/>
            <filter val="Glauber Oliveira Silva"/>
            <filter val="Moderada"/>
            <filter val="Atilio Rulli"/>
            <filter val="Renata Freitas Chamarelli"/>
            <filter val="José Guilherme Maia"/>
            <filter val="Zenilda Clea de Paula"/>
            <filter val="Leonardo Peleja Vizeu Lima"/>
          </filters>
        </filterColumn>
        <filterColumn colId="1">
          <filters>
            <filter val="1922798"/>
            <filter val="2218857"/>
            <filter val="5709377"/>
            <filter val="4330899"/>
            <filter val="4577878"/>
            <filter val="4510498"/>
            <filter val="384071"/>
            <filter val="3712007"/>
            <filter val="4455683"/>
            <filter val="2612786"/>
            <filter val="385035"/>
            <filter val="5772979"/>
            <filter val="4784067"/>
            <filter val="2702114"/>
            <filter val="349853"/>
            <filter val="891801"/>
            <filter val="2850040"/>
            <filter val="340481"/>
            <filter val="4528354"/>
            <filter val="6549214"/>
            <filter val="378853"/>
            <filter val="4343397"/>
            <filter val="4465816"/>
            <filter val="362841"/>
            <filter val="4242922"/>
            <filter val="1822017"/>
            <filter val="2591878"/>
            <filter val="348997"/>
            <filter val="458601"/>
            <filter val="1884055"/>
            <filter val="321150"/>
            <filter val="2672622"/>
            <filter val="4481625"/>
            <filter val="2698656"/>
            <filter val="4859807"/>
            <filter val="749509"/>
            <filter val="846458"/>
            <filter val="320731"/>
            <filter val="4639067"/>
            <filter val="492516"/>
            <filter val="4398585"/>
            <filter val="4651873"/>
            <filter val="4332042"/>
            <filter val="4495588"/>
            <filter val="331865"/>
            <filter val="3713246"/>
            <filter val="4487607"/>
            <filter val="4645750"/>
            <filter val="486192"/>
            <filter val="4783402"/>
            <filter val="363716"/>
            <filter val="2445589"/>
            <filter val="4248009"/>
            <filter val="4569204"/>
            <filter val="882640"/>
            <filter val="4488255"/>
            <filter val="4447856"/>
            <filter val="798500"/>
            <filter val="2961934"/>
            <filter val="3263443"/>
            <filter val="4243120"/>
            <filter val="4397276"/>
            <filter val="804151"/>
            <filter val="4672277"/>
            <filter val="323684"/>
            <filter val="4466421"/>
            <filter val="5842390"/>
            <filter val="4468963"/>
            <filter val="4696470"/>
            <filter val="4662174"/>
            <filter val="4461414"/>
            <filter val="4732393"/>
            <filter val="5792082"/>
            <filter val="2865175"/>
            <filter val="332802"/>
            <filter val="4572882"/>
            <filter val="3774100"/>
            <filter val="4534168"/>
            <filter val="4400781"/>
            <filter val="4422652"/>
            <filter val="4550654"/>
            <filter val="807649"/>
            <filter val="4399473"/>
            <filter val="2534866"/>
            <filter val="789373"/>
            <filter val="5773924"/>
            <filter val="5828311"/>
            <filter val="4696943"/>
            <filter val="3445098"/>
            <filter val="4438673"/>
            <filter val="480283"/>
            <filter val="1586968"/>
            <filter val="2245369"/>
            <filter val="5799044"/>
            <filter val="5759182"/>
            <filter val="343804"/>
            <filter val="4386181"/>
            <filter val="5762906"/>
            <filter val="3518710"/>
            <filter val="4722266"/>
            <filter val="4617147"/>
            <filter val="5842853"/>
            <filter val="3615656"/>
            <filter val="3257117"/>
            <filter val="2645505"/>
            <filter val="2965891"/>
            <filter val="5759476"/>
            <filter val="4017894"/>
            <filter val="4729728"/>
            <filter val="6245088"/>
            <filter val="4215372"/>
            <filter val="5752960"/>
            <filter val="250289"/>
            <filter val="4217316"/>
            <filter val="480281"/>
            <filter val="320910"/>
            <filter val="323625"/>
            <filter val="5773304"/>
            <filter val="772942"/>
            <filter val="860566"/>
            <filter val="5774998"/>
            <filter val="515215"/>
            <filter val="4611223"/>
            <filter val="395136"/>
            <filter val="4442638"/>
            <filter val="3384356"/>
            <filter val="4402972"/>
            <filter val="2847489"/>
            <filter val="4461608"/>
            <filter val="2894145"/>
            <filter val="4375396"/>
            <filter val="322548"/>
            <filter val="5809120"/>
            <filter val="2661302"/>
            <filter val="2699490"/>
            <filter val="343227"/>
            <filter val="1832250"/>
            <filter val="2066065"/>
            <filter val="4404701"/>
            <filter val="330028"/>
            <filter val="4618682"/>
            <filter val="4756217"/>
            <filter val="4627802"/>
            <filter val="431690"/>
            <filter val="865134"/>
            <filter val="2956150"/>
            <filter val="2902059"/>
            <filter val="4675489"/>
            <filter val="4522420"/>
            <filter val="4761482"/>
            <filter val="4674830"/>
            <filter val="4680045"/>
            <filter val="3384259"/>
            <filter val="4349786"/>
            <filter val="367916"/>
            <filter val="4345500"/>
            <filter val="2591134"/>
            <filter val="3412436"/>
            <filter val="2352697"/>
            <filter val="4280220"/>
            <filter val="343685"/>
            <filter val="321312"/>
            <filter val="5776702"/>
            <filter val="4474939"/>
            <filter val="5763015"/>
            <filter val="4218282"/>
            <filter val="433129"/>
            <filter val="4663677"/>
            <filter val="5808809"/>
            <filter val="4241586"/>
            <filter val="475794"/>
            <filter val="328970"/>
            <filter val="4384867"/>
            <filter val="3383740"/>
            <filter val="4387335"/>
            <filter val="4412801"/>
            <filter val="5842438"/>
            <filter val="4460288"/>
            <filter val="322505"/>
            <filter val="4568576"/>
            <filter val="2701746"/>
            <filter val="4502541"/>
            <filter val="2730754"/>
            <filter val="369455"/>
            <filter val="2864258"/>
            <filter val="2694253"/>
            <filter val="4327504"/>
            <filter val="2466854"/>
            <filter val="383873"/>
            <filter val="4351136"/>
            <filter val="317927"/>
            <filter val="528568"/>
            <filter val="804771"/>
            <filter val="4247347"/>
            <filter val="4355972"/>
            <filter val="2721127"/>
            <filter val="3520517"/>
            <filter val="341356"/>
            <filter val="2218849"/>
            <filter val="5789898"/>
            <filter val="4836917"/>
            <filter val="319563"/>
            <filter val="431754"/>
            <filter val="347451"/>
            <filter val="334813"/>
            <filter val="464776"/>
            <filter val="2658077"/>
            <filter val="5745998"/>
            <filter val="2738224"/>
            <filter val="359301"/>
            <filter val="826678"/>
            <filter val="356272"/>
            <filter val="846385"/>
            <filter val="3274844"/>
            <filter val="2310651"/>
            <filter val="4478934"/>
            <filter val="3203106"/>
            <filter val="2405046"/>
            <filter val="4674881"/>
            <filter val="3384291"/>
            <filter val="5757724"/>
            <filter val="479226"/>
          </filters>
        </filterColumn>
      </autoFilter>
    </customSheetView>
  </customSheetViews>
  <conditionalFormatting sqref="H898:H899 H915:H917 H919:H923 H925:H927 H929:H935 H937:H939 H1089 H1102:H1103 I802 I827 I1095">
    <cfRule type="cellIs" dxfId="0" priority="1" operator="equal">
      <formula>"Conquest"</formula>
    </cfRule>
  </conditionalFormatting>
  <conditionalFormatting sqref="H898:H899 H915:H917 H919:H923 H925:H927 H929:H935 H937:H939 H1089 H1102:H1103 I802 I827 I1095">
    <cfRule type="cellIs" dxfId="1" priority="2" operator="equal">
      <formula>"Voga"</formula>
    </cfRule>
  </conditionalFormatting>
  <conditionalFormatting sqref="I799:I803 I809:I818 I828 I898:I899 I902:I923 I925:I927 I929:I935 I937:I939 I1076:I1077 I1089 I1095 I1102:I1103">
    <cfRule type="cellIs" dxfId="3" priority="3" operator="equal">
      <formula>"Bluemetrix"</formula>
    </cfRule>
  </conditionalFormatting>
  <dataValidations>
    <dataValidation type="list" allowBlank="1" showErrorMessage="1" sqref="D2:D1300">
      <formula1>$AA:$AA</formula1>
    </dataValidation>
  </dataValidations>
  <drawing r:id="rId1"/>
</worksheet>
</file>